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alasr\Desktop\FONDO\FIGEM2014\"/>
    </mc:Choice>
  </mc:AlternateContent>
  <workbookProtection workbookPassword="E9C3" lockStructure="1"/>
  <bookViews>
    <workbookView xWindow="0" yWindow="0" windowWidth="23040" windowHeight="9408" tabRatio="755"/>
  </bookViews>
  <sheets>
    <sheet name="Síntesis Resultados" sheetId="20" r:id="rId1"/>
    <sheet name="Agrupaciones y Códigos Comunas" sheetId="27" r:id="rId2"/>
    <sheet name="Coeficientes FCM" sheetId="73" r:id="rId3"/>
    <sheet name="Montos por Agrupación" sheetId="28" r:id="rId4"/>
    <sheet name="Numero de patentes" sheetId="11" r:id="rId5"/>
    <sheet name="Ing de Gestión vs Gast Interno" sheetId="75" r:id="rId6"/>
    <sheet name="Reportabilidad CGR" sheetId="76" r:id="rId7"/>
    <sheet name="Deuda Previsional" sheetId="82" r:id="rId8"/>
    <sheet name="Proyectos" sheetId="44" r:id="rId9"/>
  </sheets>
  <externalReferences>
    <externalReference r:id="rId10"/>
  </externalReferences>
  <definedNames>
    <definedName name="_xlnm._FilterDatabase" localSheetId="1" hidden="1">'Agrupaciones y Códigos Comunas'!$D$1:$D$346</definedName>
    <definedName name="_xlnm._FilterDatabase" localSheetId="2" hidden="1">'Coeficientes FCM'!$A$5:$I$351</definedName>
    <definedName name="_xlnm._FilterDatabase" localSheetId="7" hidden="1">'Deuda Previsional'!$AA$1:$AD$346</definedName>
    <definedName name="_xlnm._FilterDatabase" localSheetId="5" hidden="1">'Ing de Gestión vs Gast Interno'!$A$2:$O$350</definedName>
    <definedName name="_xlnm._FilterDatabase" localSheetId="4" hidden="1">'Numero de patentes'!$A$3:$X$349</definedName>
    <definedName name="_xlnm._FilterDatabase" localSheetId="8" hidden="1">Proyectos!$Q$3:$Q$348</definedName>
    <definedName name="_xlnm._FilterDatabase" localSheetId="6" hidden="1">'Reportabilidad CGR'!$A$3:$R$351</definedName>
    <definedName name="_xlnm._FilterDatabase" localSheetId="0" hidden="1">'Síntesis Resultados'!$A$15:$Z$364</definedName>
    <definedName name="_xlnm.Print_Area" localSheetId="3">'Montos por Agrupación'!$B$14:$H$20</definedName>
    <definedName name="_xlnm.Print_Area" localSheetId="0">'Síntesis Resultados'!$A$15:$M$364</definedName>
    <definedName name="cortesgrupo">'Montos por Agrupación'!#REF!</definedName>
    <definedName name="DEC">[1]PARAMETROS!$C$12</definedName>
    <definedName name="PorGrp_1">'Síntesis Resultados'!$I$16:$I$62</definedName>
    <definedName name="PorGrp_2">'Síntesis Resultados'!$I$63:$I$99</definedName>
    <definedName name="PorGrp_3">'Síntesis Resultados'!$I$100:$I$155</definedName>
    <definedName name="PorGrp_4">'Síntesis Resultados'!$I$156:$I$251</definedName>
    <definedName name="PorGrp_5">'Síntesis Resultados'!$I$252:$I$360</definedName>
    <definedName name="_xlnm.Print_Titles" localSheetId="0">'Síntesis Resultados'!$15:$15</definedName>
  </definedNames>
  <calcPr calcId="152511"/>
</workbook>
</file>

<file path=xl/calcChain.xml><?xml version="1.0" encoding="utf-8"?>
<calcChain xmlns="http://schemas.openxmlformats.org/spreadsheetml/2006/main">
  <c r="H304" i="82" l="1"/>
  <c r="P306" i="20"/>
  <c r="P156" i="20"/>
  <c r="P81" i="20" l="1"/>
  <c r="P16" i="20"/>
  <c r="P361" i="20" s="1"/>
  <c r="H17" i="20"/>
  <c r="H18" i="20"/>
  <c r="H16" i="20"/>
  <c r="N2" i="44"/>
  <c r="D252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177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00" i="20"/>
  <c r="B353" i="20"/>
  <c r="B354" i="20"/>
  <c r="B355" i="20"/>
  <c r="B356" i="20"/>
  <c r="B357" i="20"/>
  <c r="B358" i="20"/>
  <c r="B359" i="20"/>
  <c r="B360" i="20"/>
  <c r="B16" i="20"/>
  <c r="G1" i="27"/>
  <c r="H3" i="27"/>
  <c r="D16" i="28" s="1"/>
  <c r="H4" i="27"/>
  <c r="D17" i="28" s="1"/>
  <c r="H5" i="27"/>
  <c r="D18" i="28" s="1"/>
  <c r="H6" i="27"/>
  <c r="D19" i="28" s="1"/>
  <c r="H2" i="27"/>
  <c r="D15" i="28" s="1"/>
  <c r="H1" i="27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D110" i="73"/>
  <c r="D111" i="73"/>
  <c r="D112" i="73"/>
  <c r="D113" i="73"/>
  <c r="D114" i="73"/>
  <c r="D115" i="73"/>
  <c r="D116" i="73"/>
  <c r="D117" i="73"/>
  <c r="D118" i="73"/>
  <c r="D119" i="73"/>
  <c r="D120" i="73"/>
  <c r="D121" i="73"/>
  <c r="D122" i="73"/>
  <c r="D123" i="73"/>
  <c r="D124" i="73"/>
  <c r="D125" i="73"/>
  <c r="D126" i="73"/>
  <c r="D127" i="73"/>
  <c r="D128" i="73"/>
  <c r="D129" i="73"/>
  <c r="D130" i="73"/>
  <c r="D131" i="73"/>
  <c r="D132" i="73"/>
  <c r="D133" i="73"/>
  <c r="D134" i="73"/>
  <c r="D135" i="73"/>
  <c r="D136" i="73"/>
  <c r="D137" i="73"/>
  <c r="D138" i="73"/>
  <c r="D139" i="73"/>
  <c r="D140" i="73"/>
  <c r="D141" i="73"/>
  <c r="D142" i="73"/>
  <c r="D143" i="73"/>
  <c r="D144" i="73"/>
  <c r="D145" i="73"/>
  <c r="D146" i="73"/>
  <c r="D147" i="73"/>
  <c r="D148" i="73"/>
  <c r="D149" i="73"/>
  <c r="D150" i="73"/>
  <c r="D151" i="73"/>
  <c r="D152" i="73"/>
  <c r="D153" i="73"/>
  <c r="D154" i="73"/>
  <c r="D155" i="73"/>
  <c r="D156" i="73"/>
  <c r="D157" i="73"/>
  <c r="D158" i="73"/>
  <c r="D159" i="73"/>
  <c r="D160" i="73"/>
  <c r="D161" i="73"/>
  <c r="D162" i="73"/>
  <c r="D163" i="73"/>
  <c r="D164" i="73"/>
  <c r="D165" i="73"/>
  <c r="D166" i="73"/>
  <c r="D167" i="73"/>
  <c r="D168" i="73"/>
  <c r="D169" i="73"/>
  <c r="D170" i="73"/>
  <c r="D171" i="73"/>
  <c r="D172" i="73"/>
  <c r="D173" i="73"/>
  <c r="D174" i="73"/>
  <c r="D175" i="73"/>
  <c r="D176" i="73"/>
  <c r="D177" i="73"/>
  <c r="D178" i="73"/>
  <c r="D179" i="73"/>
  <c r="D180" i="73"/>
  <c r="D181" i="73"/>
  <c r="D182" i="73"/>
  <c r="D183" i="73"/>
  <c r="D184" i="73"/>
  <c r="D185" i="73"/>
  <c r="D186" i="73"/>
  <c r="D187" i="73"/>
  <c r="D188" i="73"/>
  <c r="D189" i="73"/>
  <c r="D190" i="73"/>
  <c r="D191" i="73"/>
  <c r="D192" i="73"/>
  <c r="D193" i="73"/>
  <c r="D194" i="73"/>
  <c r="D195" i="73"/>
  <c r="D196" i="73"/>
  <c r="D197" i="73"/>
  <c r="D198" i="73"/>
  <c r="D199" i="73"/>
  <c r="D200" i="73"/>
  <c r="D201" i="73"/>
  <c r="D202" i="73"/>
  <c r="D203" i="73"/>
  <c r="D204" i="73"/>
  <c r="D205" i="73"/>
  <c r="D206" i="73"/>
  <c r="D207" i="73"/>
  <c r="D208" i="73"/>
  <c r="D209" i="73"/>
  <c r="D210" i="73"/>
  <c r="D211" i="73"/>
  <c r="D212" i="73"/>
  <c r="D213" i="73"/>
  <c r="D214" i="73"/>
  <c r="D215" i="73"/>
  <c r="D216" i="73"/>
  <c r="D217" i="73"/>
  <c r="D218" i="73"/>
  <c r="D219" i="73"/>
  <c r="D220" i="73"/>
  <c r="D221" i="73"/>
  <c r="D222" i="73"/>
  <c r="D223" i="73"/>
  <c r="D224" i="73"/>
  <c r="D225" i="73"/>
  <c r="D226" i="73"/>
  <c r="D227" i="73"/>
  <c r="D228" i="73"/>
  <c r="D229" i="73"/>
  <c r="D230" i="73"/>
  <c r="D231" i="73"/>
  <c r="D232" i="73"/>
  <c r="D233" i="73"/>
  <c r="D234" i="73"/>
  <c r="D235" i="73"/>
  <c r="D236" i="73"/>
  <c r="D237" i="73"/>
  <c r="D238" i="73"/>
  <c r="D239" i="73"/>
  <c r="D240" i="73"/>
  <c r="D241" i="73"/>
  <c r="D242" i="73"/>
  <c r="D243" i="73"/>
  <c r="D244" i="73"/>
  <c r="D245" i="73"/>
  <c r="D246" i="73"/>
  <c r="D247" i="73"/>
  <c r="D248" i="73"/>
  <c r="D249" i="73"/>
  <c r="D250" i="73"/>
  <c r="D251" i="73"/>
  <c r="D252" i="73"/>
  <c r="D253" i="73"/>
  <c r="D254" i="73"/>
  <c r="D255" i="73"/>
  <c r="D256" i="73"/>
  <c r="D257" i="73"/>
  <c r="D258" i="73"/>
  <c r="D259" i="73"/>
  <c r="D260" i="73"/>
  <c r="D261" i="73"/>
  <c r="D262" i="73"/>
  <c r="D263" i="73"/>
  <c r="D264" i="73"/>
  <c r="D265" i="73"/>
  <c r="D266" i="73"/>
  <c r="D267" i="73"/>
  <c r="D268" i="73"/>
  <c r="D269" i="73"/>
  <c r="D270" i="73"/>
  <c r="D271" i="73"/>
  <c r="D272" i="73"/>
  <c r="D273" i="73"/>
  <c r="D274" i="73"/>
  <c r="D275" i="73"/>
  <c r="D276" i="73"/>
  <c r="D277" i="73"/>
  <c r="D278" i="73"/>
  <c r="D279" i="73"/>
  <c r="D280" i="73"/>
  <c r="D281" i="73"/>
  <c r="D282" i="73"/>
  <c r="D283" i="73"/>
  <c r="D284" i="73"/>
  <c r="D285" i="73"/>
  <c r="D286" i="73"/>
  <c r="D287" i="73"/>
  <c r="D288" i="73"/>
  <c r="D289" i="73"/>
  <c r="D290" i="73"/>
  <c r="D291" i="73"/>
  <c r="D292" i="73"/>
  <c r="D293" i="73"/>
  <c r="D294" i="73"/>
  <c r="D295" i="73"/>
  <c r="D296" i="73"/>
  <c r="D297" i="73"/>
  <c r="D298" i="73"/>
  <c r="D299" i="73"/>
  <c r="D300" i="73"/>
  <c r="D301" i="73"/>
  <c r="D302" i="73"/>
  <c r="D303" i="73"/>
  <c r="D304" i="73"/>
  <c r="D305" i="73"/>
  <c r="D306" i="73"/>
  <c r="D307" i="73"/>
  <c r="D308" i="73"/>
  <c r="D309" i="73"/>
  <c r="D310" i="73"/>
  <c r="D311" i="73"/>
  <c r="D312" i="73"/>
  <c r="D313" i="73"/>
  <c r="D314" i="73"/>
  <c r="D315" i="73"/>
  <c r="D316" i="73"/>
  <c r="D317" i="73"/>
  <c r="D318" i="73"/>
  <c r="D319" i="73"/>
  <c r="D320" i="73"/>
  <c r="D321" i="73"/>
  <c r="D322" i="73"/>
  <c r="D323" i="73"/>
  <c r="D324" i="73"/>
  <c r="D325" i="73"/>
  <c r="D326" i="73"/>
  <c r="D327" i="73"/>
  <c r="D328" i="73"/>
  <c r="D329" i="73"/>
  <c r="D330" i="73"/>
  <c r="D331" i="73"/>
  <c r="D332" i="73"/>
  <c r="D333" i="73"/>
  <c r="D334" i="73"/>
  <c r="D335" i="73"/>
  <c r="D336" i="73"/>
  <c r="D337" i="73"/>
  <c r="D338" i="73"/>
  <c r="D339" i="73"/>
  <c r="D340" i="73"/>
  <c r="D341" i="73"/>
  <c r="D342" i="73"/>
  <c r="D343" i="73"/>
  <c r="D344" i="73"/>
  <c r="D345" i="73"/>
  <c r="D346" i="73"/>
  <c r="D347" i="73"/>
  <c r="D348" i="73"/>
  <c r="D349" i="73"/>
  <c r="D350" i="73"/>
  <c r="D6" i="73"/>
  <c r="C7" i="73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C104" i="73"/>
  <c r="C105" i="73"/>
  <c r="C106" i="73"/>
  <c r="C107" i="73"/>
  <c r="C108" i="73"/>
  <c r="C109" i="73"/>
  <c r="C110" i="73"/>
  <c r="C111" i="73"/>
  <c r="C112" i="73"/>
  <c r="C113" i="73"/>
  <c r="C114" i="73"/>
  <c r="C115" i="73"/>
  <c r="C116" i="73"/>
  <c r="C117" i="73"/>
  <c r="C118" i="73"/>
  <c r="C119" i="73"/>
  <c r="C120" i="73"/>
  <c r="C121" i="73"/>
  <c r="C122" i="73"/>
  <c r="C123" i="73"/>
  <c r="C124" i="73"/>
  <c r="C125" i="73"/>
  <c r="C126" i="73"/>
  <c r="C127" i="73"/>
  <c r="C128" i="73"/>
  <c r="C129" i="73"/>
  <c r="C130" i="73"/>
  <c r="C131" i="73"/>
  <c r="C132" i="73"/>
  <c r="C133" i="73"/>
  <c r="C134" i="73"/>
  <c r="C135" i="73"/>
  <c r="C136" i="73"/>
  <c r="C137" i="73"/>
  <c r="C138" i="73"/>
  <c r="C139" i="73"/>
  <c r="C140" i="73"/>
  <c r="C141" i="73"/>
  <c r="C142" i="73"/>
  <c r="C143" i="73"/>
  <c r="C144" i="73"/>
  <c r="C145" i="73"/>
  <c r="C146" i="73"/>
  <c r="C147" i="73"/>
  <c r="C148" i="73"/>
  <c r="C149" i="73"/>
  <c r="C150" i="73"/>
  <c r="C151" i="73"/>
  <c r="C152" i="73"/>
  <c r="C153" i="73"/>
  <c r="C154" i="73"/>
  <c r="C155" i="73"/>
  <c r="C156" i="73"/>
  <c r="C157" i="73"/>
  <c r="C158" i="73"/>
  <c r="C159" i="73"/>
  <c r="C160" i="73"/>
  <c r="C161" i="73"/>
  <c r="C162" i="73"/>
  <c r="C163" i="73"/>
  <c r="C164" i="73"/>
  <c r="C165" i="73"/>
  <c r="C166" i="73"/>
  <c r="C167" i="73"/>
  <c r="C168" i="73"/>
  <c r="C169" i="73"/>
  <c r="C170" i="73"/>
  <c r="C171" i="73"/>
  <c r="C172" i="73"/>
  <c r="C173" i="73"/>
  <c r="C174" i="73"/>
  <c r="C175" i="73"/>
  <c r="C176" i="73"/>
  <c r="C177" i="73"/>
  <c r="C178" i="73"/>
  <c r="C179" i="73"/>
  <c r="C180" i="73"/>
  <c r="C181" i="73"/>
  <c r="C182" i="73"/>
  <c r="C183" i="73"/>
  <c r="C184" i="73"/>
  <c r="C185" i="73"/>
  <c r="C186" i="73"/>
  <c r="C187" i="73"/>
  <c r="C188" i="73"/>
  <c r="C189" i="73"/>
  <c r="C190" i="73"/>
  <c r="C191" i="73"/>
  <c r="C192" i="73"/>
  <c r="C193" i="73"/>
  <c r="C194" i="73"/>
  <c r="C195" i="73"/>
  <c r="C196" i="73"/>
  <c r="C197" i="73"/>
  <c r="C198" i="73"/>
  <c r="C199" i="73"/>
  <c r="C200" i="73"/>
  <c r="C201" i="73"/>
  <c r="C202" i="73"/>
  <c r="C203" i="73"/>
  <c r="C204" i="73"/>
  <c r="C205" i="73"/>
  <c r="C206" i="73"/>
  <c r="C207" i="73"/>
  <c r="C208" i="73"/>
  <c r="C209" i="73"/>
  <c r="C210" i="73"/>
  <c r="C211" i="73"/>
  <c r="C212" i="73"/>
  <c r="C213" i="73"/>
  <c r="C214" i="73"/>
  <c r="C215" i="73"/>
  <c r="C216" i="73"/>
  <c r="C217" i="73"/>
  <c r="C218" i="73"/>
  <c r="C219" i="73"/>
  <c r="C220" i="73"/>
  <c r="C221" i="73"/>
  <c r="C222" i="73"/>
  <c r="C223" i="73"/>
  <c r="C224" i="73"/>
  <c r="C225" i="73"/>
  <c r="C226" i="73"/>
  <c r="C227" i="73"/>
  <c r="C228" i="73"/>
  <c r="C229" i="73"/>
  <c r="C230" i="73"/>
  <c r="C231" i="73"/>
  <c r="C232" i="73"/>
  <c r="C233" i="73"/>
  <c r="C234" i="73"/>
  <c r="C235" i="73"/>
  <c r="C236" i="73"/>
  <c r="C237" i="73"/>
  <c r="C238" i="73"/>
  <c r="C239" i="73"/>
  <c r="C240" i="73"/>
  <c r="C241" i="73"/>
  <c r="C242" i="73"/>
  <c r="C243" i="73"/>
  <c r="C244" i="73"/>
  <c r="C245" i="73"/>
  <c r="C246" i="73"/>
  <c r="C247" i="73"/>
  <c r="C248" i="73"/>
  <c r="C249" i="73"/>
  <c r="C250" i="73"/>
  <c r="C251" i="73"/>
  <c r="C252" i="73"/>
  <c r="C253" i="73"/>
  <c r="C254" i="73"/>
  <c r="C255" i="73"/>
  <c r="C256" i="73"/>
  <c r="C257" i="73"/>
  <c r="C258" i="73"/>
  <c r="C259" i="73"/>
  <c r="C260" i="73"/>
  <c r="C261" i="73"/>
  <c r="C262" i="73"/>
  <c r="C263" i="73"/>
  <c r="C264" i="73"/>
  <c r="C265" i="73"/>
  <c r="C266" i="73"/>
  <c r="C267" i="73"/>
  <c r="C268" i="73"/>
  <c r="C269" i="73"/>
  <c r="C270" i="73"/>
  <c r="C271" i="73"/>
  <c r="C272" i="73"/>
  <c r="C273" i="73"/>
  <c r="C274" i="73"/>
  <c r="C275" i="73"/>
  <c r="C276" i="73"/>
  <c r="C277" i="73"/>
  <c r="C278" i="73"/>
  <c r="C279" i="73"/>
  <c r="C280" i="73"/>
  <c r="C281" i="73"/>
  <c r="C282" i="73"/>
  <c r="C283" i="73"/>
  <c r="C284" i="73"/>
  <c r="C285" i="73"/>
  <c r="C286" i="73"/>
  <c r="C287" i="73"/>
  <c r="C288" i="73"/>
  <c r="C289" i="73"/>
  <c r="C290" i="73"/>
  <c r="C291" i="73"/>
  <c r="C292" i="73"/>
  <c r="C293" i="73"/>
  <c r="C294" i="73"/>
  <c r="C295" i="73"/>
  <c r="C296" i="73"/>
  <c r="C297" i="73"/>
  <c r="C298" i="73"/>
  <c r="C299" i="73"/>
  <c r="C300" i="73"/>
  <c r="C301" i="73"/>
  <c r="C302" i="73"/>
  <c r="C303" i="73"/>
  <c r="C304" i="73"/>
  <c r="C305" i="73"/>
  <c r="C306" i="73"/>
  <c r="C307" i="73"/>
  <c r="C308" i="73"/>
  <c r="C309" i="73"/>
  <c r="C310" i="73"/>
  <c r="C311" i="73"/>
  <c r="C312" i="73"/>
  <c r="C313" i="73"/>
  <c r="C314" i="73"/>
  <c r="C315" i="73"/>
  <c r="C316" i="73"/>
  <c r="C317" i="73"/>
  <c r="C318" i="73"/>
  <c r="C319" i="73"/>
  <c r="C320" i="73"/>
  <c r="C321" i="73"/>
  <c r="C322" i="73"/>
  <c r="C323" i="73"/>
  <c r="C324" i="73"/>
  <c r="C325" i="73"/>
  <c r="C326" i="73"/>
  <c r="C327" i="73"/>
  <c r="C328" i="73"/>
  <c r="C329" i="73"/>
  <c r="C330" i="73"/>
  <c r="C331" i="73"/>
  <c r="C332" i="73"/>
  <c r="C333" i="73"/>
  <c r="C334" i="73"/>
  <c r="C335" i="73"/>
  <c r="C336" i="73"/>
  <c r="C337" i="73"/>
  <c r="C338" i="73"/>
  <c r="C339" i="73"/>
  <c r="C340" i="73"/>
  <c r="C341" i="73"/>
  <c r="C342" i="73"/>
  <c r="C343" i="73"/>
  <c r="C344" i="73"/>
  <c r="C345" i="73"/>
  <c r="C346" i="73"/>
  <c r="C347" i="73"/>
  <c r="C348" i="73"/>
  <c r="C349" i="73"/>
  <c r="C350" i="73"/>
  <c r="C6" i="73"/>
  <c r="U351" i="73"/>
  <c r="V351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5" i="73"/>
  <c r="B106" i="73"/>
  <c r="B107" i="73"/>
  <c r="B108" i="73"/>
  <c r="B109" i="73"/>
  <c r="B110" i="73"/>
  <c r="B111" i="73"/>
  <c r="B112" i="73"/>
  <c r="B113" i="73"/>
  <c r="B114" i="73"/>
  <c r="B115" i="73"/>
  <c r="B116" i="73"/>
  <c r="B117" i="73"/>
  <c r="B118" i="73"/>
  <c r="B119" i="73"/>
  <c r="B120" i="73"/>
  <c r="B121" i="73"/>
  <c r="B122" i="73"/>
  <c r="B123" i="73"/>
  <c r="B124" i="73"/>
  <c r="B125" i="73"/>
  <c r="B126" i="73"/>
  <c r="B127" i="73"/>
  <c r="B128" i="73"/>
  <c r="B129" i="73"/>
  <c r="B130" i="73"/>
  <c r="B131" i="73"/>
  <c r="B132" i="73"/>
  <c r="B133" i="73"/>
  <c r="B134" i="73"/>
  <c r="B135" i="73"/>
  <c r="B136" i="73"/>
  <c r="B137" i="73"/>
  <c r="B138" i="73"/>
  <c r="B139" i="73"/>
  <c r="B140" i="73"/>
  <c r="B141" i="73"/>
  <c r="B142" i="73"/>
  <c r="B143" i="73"/>
  <c r="B144" i="73"/>
  <c r="B145" i="73"/>
  <c r="B146" i="73"/>
  <c r="B147" i="73"/>
  <c r="B148" i="73"/>
  <c r="B149" i="73"/>
  <c r="B150" i="73"/>
  <c r="B151" i="73"/>
  <c r="B152" i="73"/>
  <c r="B153" i="73"/>
  <c r="B154" i="73"/>
  <c r="B155" i="73"/>
  <c r="B156" i="73"/>
  <c r="B157" i="73"/>
  <c r="B158" i="73"/>
  <c r="B159" i="73"/>
  <c r="B160" i="73"/>
  <c r="B161" i="73"/>
  <c r="B162" i="73"/>
  <c r="B163" i="73"/>
  <c r="B164" i="73"/>
  <c r="B165" i="73"/>
  <c r="B166" i="73"/>
  <c r="B167" i="73"/>
  <c r="B168" i="73"/>
  <c r="B169" i="73"/>
  <c r="B170" i="73"/>
  <c r="B171" i="73"/>
  <c r="B172" i="73"/>
  <c r="B173" i="73"/>
  <c r="B174" i="73"/>
  <c r="B175" i="73"/>
  <c r="B176" i="73"/>
  <c r="B177" i="73"/>
  <c r="B178" i="73"/>
  <c r="B179" i="73"/>
  <c r="B180" i="73"/>
  <c r="B181" i="73"/>
  <c r="B182" i="73"/>
  <c r="B183" i="73"/>
  <c r="B184" i="73"/>
  <c r="B185" i="73"/>
  <c r="B186" i="73"/>
  <c r="B187" i="73"/>
  <c r="B188" i="73"/>
  <c r="B189" i="73"/>
  <c r="B190" i="73"/>
  <c r="B191" i="73"/>
  <c r="B192" i="73"/>
  <c r="B193" i="73"/>
  <c r="B194" i="73"/>
  <c r="B195" i="73"/>
  <c r="B196" i="73"/>
  <c r="B197" i="73"/>
  <c r="B198" i="73"/>
  <c r="B199" i="73"/>
  <c r="B200" i="73"/>
  <c r="B201" i="73"/>
  <c r="B202" i="73"/>
  <c r="B203" i="73"/>
  <c r="B204" i="73"/>
  <c r="B205" i="73"/>
  <c r="B206" i="73"/>
  <c r="B207" i="73"/>
  <c r="B208" i="73"/>
  <c r="B209" i="73"/>
  <c r="B210" i="73"/>
  <c r="B211" i="73"/>
  <c r="B212" i="73"/>
  <c r="B213" i="73"/>
  <c r="B214" i="73"/>
  <c r="B215" i="73"/>
  <c r="B216" i="73"/>
  <c r="B217" i="73"/>
  <c r="B218" i="73"/>
  <c r="B219" i="73"/>
  <c r="B220" i="73"/>
  <c r="B221" i="73"/>
  <c r="B222" i="73"/>
  <c r="B223" i="73"/>
  <c r="B224" i="73"/>
  <c r="B225" i="73"/>
  <c r="B226" i="73"/>
  <c r="B227" i="73"/>
  <c r="B228" i="73"/>
  <c r="B229" i="73"/>
  <c r="B230" i="73"/>
  <c r="B231" i="73"/>
  <c r="B232" i="73"/>
  <c r="B233" i="73"/>
  <c r="B234" i="73"/>
  <c r="B235" i="73"/>
  <c r="B236" i="73"/>
  <c r="B237" i="73"/>
  <c r="B238" i="73"/>
  <c r="B239" i="73"/>
  <c r="B240" i="73"/>
  <c r="B241" i="73"/>
  <c r="B242" i="73"/>
  <c r="B243" i="73"/>
  <c r="B244" i="73"/>
  <c r="B245" i="73"/>
  <c r="B246" i="73"/>
  <c r="B247" i="73"/>
  <c r="B248" i="73"/>
  <c r="B249" i="73"/>
  <c r="B250" i="73"/>
  <c r="B251" i="73"/>
  <c r="B252" i="73"/>
  <c r="B253" i="73"/>
  <c r="B254" i="73"/>
  <c r="B255" i="73"/>
  <c r="B256" i="73"/>
  <c r="B257" i="73"/>
  <c r="B258" i="73"/>
  <c r="B259" i="73"/>
  <c r="B260" i="73"/>
  <c r="B261" i="73"/>
  <c r="B262" i="73"/>
  <c r="B263" i="73"/>
  <c r="B264" i="73"/>
  <c r="B265" i="73"/>
  <c r="B266" i="73"/>
  <c r="B267" i="73"/>
  <c r="B268" i="73"/>
  <c r="B269" i="73"/>
  <c r="B270" i="73"/>
  <c r="B271" i="73"/>
  <c r="B272" i="73"/>
  <c r="B273" i="73"/>
  <c r="B274" i="73"/>
  <c r="B275" i="73"/>
  <c r="B276" i="73"/>
  <c r="B277" i="73"/>
  <c r="B278" i="73"/>
  <c r="B279" i="73"/>
  <c r="B280" i="73"/>
  <c r="B281" i="73"/>
  <c r="B282" i="73"/>
  <c r="B283" i="73"/>
  <c r="B284" i="73"/>
  <c r="B285" i="73"/>
  <c r="B286" i="73"/>
  <c r="B287" i="73"/>
  <c r="B288" i="73"/>
  <c r="B289" i="73"/>
  <c r="B290" i="73"/>
  <c r="B291" i="73"/>
  <c r="B292" i="73"/>
  <c r="B293" i="73"/>
  <c r="B294" i="73"/>
  <c r="B295" i="73"/>
  <c r="B296" i="73"/>
  <c r="B297" i="73"/>
  <c r="B298" i="73"/>
  <c r="B299" i="73"/>
  <c r="B300" i="73"/>
  <c r="B301" i="73"/>
  <c r="B302" i="73"/>
  <c r="B303" i="73"/>
  <c r="B304" i="73"/>
  <c r="B305" i="73"/>
  <c r="B306" i="73"/>
  <c r="B307" i="73"/>
  <c r="B308" i="73"/>
  <c r="B309" i="73"/>
  <c r="B310" i="73"/>
  <c r="B311" i="73"/>
  <c r="B312" i="73"/>
  <c r="B313" i="73"/>
  <c r="B314" i="73"/>
  <c r="B315" i="73"/>
  <c r="B316" i="73"/>
  <c r="B317" i="73"/>
  <c r="B318" i="73"/>
  <c r="B319" i="73"/>
  <c r="B320" i="73"/>
  <c r="B321" i="73"/>
  <c r="B322" i="73"/>
  <c r="B323" i="73"/>
  <c r="B324" i="73"/>
  <c r="B325" i="73"/>
  <c r="B326" i="73"/>
  <c r="B327" i="73"/>
  <c r="B328" i="73"/>
  <c r="B329" i="73"/>
  <c r="B330" i="73"/>
  <c r="B331" i="73"/>
  <c r="B332" i="73"/>
  <c r="B333" i="73"/>
  <c r="B334" i="73"/>
  <c r="B335" i="73"/>
  <c r="B336" i="73"/>
  <c r="B337" i="73"/>
  <c r="B338" i="73"/>
  <c r="B339" i="73"/>
  <c r="B340" i="73"/>
  <c r="B341" i="73"/>
  <c r="B342" i="73"/>
  <c r="B343" i="73"/>
  <c r="B344" i="73"/>
  <c r="B345" i="73"/>
  <c r="B346" i="73"/>
  <c r="B347" i="73"/>
  <c r="B348" i="73"/>
  <c r="B349" i="73"/>
  <c r="B350" i="73"/>
  <c r="B6" i="73"/>
  <c r="A7" i="73"/>
  <c r="K7" i="73" s="1"/>
  <c r="A8" i="73"/>
  <c r="K8" i="73" s="1"/>
  <c r="A9" i="73"/>
  <c r="K9" i="73" s="1"/>
  <c r="A10" i="73"/>
  <c r="K10" i="73" s="1"/>
  <c r="A11" i="73"/>
  <c r="K11" i="73" s="1"/>
  <c r="A12" i="73"/>
  <c r="K12" i="73" s="1"/>
  <c r="A13" i="73"/>
  <c r="K13" i="73" s="1"/>
  <c r="A14" i="73"/>
  <c r="K14" i="73" s="1"/>
  <c r="A15" i="73"/>
  <c r="K15" i="73" s="1"/>
  <c r="A16" i="73"/>
  <c r="K16" i="73" s="1"/>
  <c r="A17" i="73"/>
  <c r="K17" i="73" s="1"/>
  <c r="A18" i="73"/>
  <c r="K18" i="73" s="1"/>
  <c r="A19" i="73"/>
  <c r="K19" i="73" s="1"/>
  <c r="A20" i="73"/>
  <c r="K20" i="73" s="1"/>
  <c r="A21" i="73"/>
  <c r="K21" i="73" s="1"/>
  <c r="A22" i="73"/>
  <c r="K22" i="73" s="1"/>
  <c r="A23" i="73"/>
  <c r="K23" i="73" s="1"/>
  <c r="A24" i="73"/>
  <c r="K24" i="73" s="1"/>
  <c r="A25" i="73"/>
  <c r="K25" i="73" s="1"/>
  <c r="A26" i="73"/>
  <c r="K26" i="73" s="1"/>
  <c r="A27" i="73"/>
  <c r="K27" i="73" s="1"/>
  <c r="A28" i="73"/>
  <c r="K28" i="73" s="1"/>
  <c r="A29" i="73"/>
  <c r="K29" i="73" s="1"/>
  <c r="A30" i="73"/>
  <c r="K30" i="73" s="1"/>
  <c r="A31" i="73"/>
  <c r="K31" i="73" s="1"/>
  <c r="A32" i="73"/>
  <c r="K32" i="73" s="1"/>
  <c r="A33" i="73"/>
  <c r="K33" i="73" s="1"/>
  <c r="A34" i="73"/>
  <c r="K34" i="73" s="1"/>
  <c r="A35" i="73"/>
  <c r="K35" i="73" s="1"/>
  <c r="A36" i="73"/>
  <c r="K36" i="73" s="1"/>
  <c r="A37" i="73"/>
  <c r="K37" i="73" s="1"/>
  <c r="A38" i="73"/>
  <c r="K38" i="73" s="1"/>
  <c r="A39" i="73"/>
  <c r="K39" i="73" s="1"/>
  <c r="A40" i="73"/>
  <c r="K40" i="73" s="1"/>
  <c r="A41" i="73"/>
  <c r="K41" i="73" s="1"/>
  <c r="A42" i="73"/>
  <c r="K42" i="73" s="1"/>
  <c r="A43" i="73"/>
  <c r="K43" i="73" s="1"/>
  <c r="A44" i="73"/>
  <c r="K44" i="73" s="1"/>
  <c r="A45" i="73"/>
  <c r="K45" i="73" s="1"/>
  <c r="A46" i="73"/>
  <c r="K46" i="73" s="1"/>
  <c r="A47" i="73"/>
  <c r="K47" i="73" s="1"/>
  <c r="A48" i="73"/>
  <c r="K48" i="73" s="1"/>
  <c r="A49" i="73"/>
  <c r="K49" i="73" s="1"/>
  <c r="A50" i="73"/>
  <c r="K50" i="73" s="1"/>
  <c r="A51" i="73"/>
  <c r="K51" i="73" s="1"/>
  <c r="A52" i="73"/>
  <c r="K52" i="73" s="1"/>
  <c r="A53" i="73"/>
  <c r="K53" i="73" s="1"/>
  <c r="A54" i="73"/>
  <c r="K54" i="73" s="1"/>
  <c r="A55" i="73"/>
  <c r="K55" i="73" s="1"/>
  <c r="A56" i="73"/>
  <c r="K56" i="73" s="1"/>
  <c r="A57" i="73"/>
  <c r="K57" i="73" s="1"/>
  <c r="A58" i="73"/>
  <c r="K58" i="73" s="1"/>
  <c r="A59" i="73"/>
  <c r="K59" i="73" s="1"/>
  <c r="A60" i="73"/>
  <c r="K60" i="73" s="1"/>
  <c r="A61" i="73"/>
  <c r="K61" i="73" s="1"/>
  <c r="A62" i="73"/>
  <c r="K62" i="73" s="1"/>
  <c r="A63" i="73"/>
  <c r="K63" i="73" s="1"/>
  <c r="A64" i="73"/>
  <c r="K64" i="73" s="1"/>
  <c r="A65" i="73"/>
  <c r="K65" i="73" s="1"/>
  <c r="A66" i="73"/>
  <c r="K66" i="73" s="1"/>
  <c r="A67" i="73"/>
  <c r="K67" i="73" s="1"/>
  <c r="A68" i="73"/>
  <c r="K68" i="73" s="1"/>
  <c r="A69" i="73"/>
  <c r="K69" i="73" s="1"/>
  <c r="A70" i="73"/>
  <c r="K70" i="73" s="1"/>
  <c r="A71" i="73"/>
  <c r="K71" i="73" s="1"/>
  <c r="A72" i="73"/>
  <c r="K72" i="73" s="1"/>
  <c r="A73" i="73"/>
  <c r="K73" i="73" s="1"/>
  <c r="A74" i="73"/>
  <c r="K74" i="73" s="1"/>
  <c r="A75" i="73"/>
  <c r="K75" i="73" s="1"/>
  <c r="A76" i="73"/>
  <c r="K76" i="73" s="1"/>
  <c r="A77" i="73"/>
  <c r="K77" i="73" s="1"/>
  <c r="A78" i="73"/>
  <c r="K78" i="73" s="1"/>
  <c r="A79" i="73"/>
  <c r="K79" i="73" s="1"/>
  <c r="A80" i="73"/>
  <c r="K80" i="73" s="1"/>
  <c r="A81" i="73"/>
  <c r="K81" i="73" s="1"/>
  <c r="A82" i="73"/>
  <c r="K82" i="73" s="1"/>
  <c r="A83" i="73"/>
  <c r="K83" i="73" s="1"/>
  <c r="A84" i="73"/>
  <c r="K84" i="73" s="1"/>
  <c r="A85" i="73"/>
  <c r="K85" i="73" s="1"/>
  <c r="A86" i="73"/>
  <c r="K86" i="73" s="1"/>
  <c r="A87" i="73"/>
  <c r="K87" i="73" s="1"/>
  <c r="A88" i="73"/>
  <c r="K88" i="73" s="1"/>
  <c r="A89" i="73"/>
  <c r="K89" i="73" s="1"/>
  <c r="A90" i="73"/>
  <c r="K90" i="73" s="1"/>
  <c r="A91" i="73"/>
  <c r="K91" i="73" s="1"/>
  <c r="A92" i="73"/>
  <c r="K92" i="73" s="1"/>
  <c r="A93" i="73"/>
  <c r="K93" i="73" s="1"/>
  <c r="A94" i="73"/>
  <c r="K94" i="73" s="1"/>
  <c r="A95" i="73"/>
  <c r="K95" i="73" s="1"/>
  <c r="A96" i="73"/>
  <c r="K96" i="73" s="1"/>
  <c r="A97" i="73"/>
  <c r="K97" i="73" s="1"/>
  <c r="A98" i="73"/>
  <c r="K98" i="73" s="1"/>
  <c r="A99" i="73"/>
  <c r="K99" i="73" s="1"/>
  <c r="A100" i="73"/>
  <c r="K100" i="73" s="1"/>
  <c r="A101" i="73"/>
  <c r="K101" i="73" s="1"/>
  <c r="A102" i="73"/>
  <c r="K102" i="73" s="1"/>
  <c r="A103" i="73"/>
  <c r="K103" i="73" s="1"/>
  <c r="A104" i="73"/>
  <c r="K104" i="73" s="1"/>
  <c r="A105" i="73"/>
  <c r="K105" i="73" s="1"/>
  <c r="A106" i="73"/>
  <c r="K106" i="73" s="1"/>
  <c r="A107" i="73"/>
  <c r="K107" i="73" s="1"/>
  <c r="A108" i="73"/>
  <c r="K108" i="73" s="1"/>
  <c r="A109" i="73"/>
  <c r="K109" i="73" s="1"/>
  <c r="A110" i="73"/>
  <c r="K110" i="73" s="1"/>
  <c r="A111" i="73"/>
  <c r="K111" i="73" s="1"/>
  <c r="A112" i="73"/>
  <c r="K112" i="73" s="1"/>
  <c r="A113" i="73"/>
  <c r="K113" i="73" s="1"/>
  <c r="A114" i="73"/>
  <c r="K114" i="73" s="1"/>
  <c r="A115" i="73"/>
  <c r="K115" i="73" s="1"/>
  <c r="A116" i="73"/>
  <c r="K116" i="73" s="1"/>
  <c r="A117" i="73"/>
  <c r="K117" i="73" s="1"/>
  <c r="A118" i="73"/>
  <c r="K118" i="73" s="1"/>
  <c r="A119" i="73"/>
  <c r="K119" i="73" s="1"/>
  <c r="A120" i="73"/>
  <c r="K120" i="73" s="1"/>
  <c r="A121" i="73"/>
  <c r="K121" i="73" s="1"/>
  <c r="A122" i="73"/>
  <c r="K122" i="73" s="1"/>
  <c r="A123" i="73"/>
  <c r="K123" i="73" s="1"/>
  <c r="A124" i="73"/>
  <c r="K124" i="73" s="1"/>
  <c r="A125" i="73"/>
  <c r="K125" i="73" s="1"/>
  <c r="A126" i="73"/>
  <c r="K126" i="73" s="1"/>
  <c r="A127" i="73"/>
  <c r="K127" i="73" s="1"/>
  <c r="A128" i="73"/>
  <c r="K128" i="73" s="1"/>
  <c r="A129" i="73"/>
  <c r="K129" i="73" s="1"/>
  <c r="A130" i="73"/>
  <c r="K130" i="73" s="1"/>
  <c r="A131" i="73"/>
  <c r="K131" i="73" s="1"/>
  <c r="A132" i="73"/>
  <c r="K132" i="73" s="1"/>
  <c r="A133" i="73"/>
  <c r="K133" i="73" s="1"/>
  <c r="A134" i="73"/>
  <c r="K134" i="73" s="1"/>
  <c r="A135" i="73"/>
  <c r="K135" i="73" s="1"/>
  <c r="A136" i="73"/>
  <c r="K136" i="73" s="1"/>
  <c r="A137" i="73"/>
  <c r="K137" i="73" s="1"/>
  <c r="A138" i="73"/>
  <c r="K138" i="73" s="1"/>
  <c r="A139" i="73"/>
  <c r="K139" i="73" s="1"/>
  <c r="A140" i="73"/>
  <c r="K140" i="73" s="1"/>
  <c r="A141" i="73"/>
  <c r="K141" i="73" s="1"/>
  <c r="A142" i="73"/>
  <c r="K142" i="73" s="1"/>
  <c r="A143" i="73"/>
  <c r="K143" i="73" s="1"/>
  <c r="A144" i="73"/>
  <c r="K144" i="73" s="1"/>
  <c r="A145" i="73"/>
  <c r="K145" i="73" s="1"/>
  <c r="A146" i="73"/>
  <c r="K146" i="73" s="1"/>
  <c r="A147" i="73"/>
  <c r="K147" i="73" s="1"/>
  <c r="A148" i="73"/>
  <c r="K148" i="73" s="1"/>
  <c r="A149" i="73"/>
  <c r="K149" i="73" s="1"/>
  <c r="A150" i="73"/>
  <c r="K150" i="73" s="1"/>
  <c r="A151" i="73"/>
  <c r="K151" i="73" s="1"/>
  <c r="A152" i="73"/>
  <c r="K152" i="73" s="1"/>
  <c r="A153" i="73"/>
  <c r="K153" i="73" s="1"/>
  <c r="A154" i="73"/>
  <c r="K154" i="73" s="1"/>
  <c r="A155" i="73"/>
  <c r="K155" i="73" s="1"/>
  <c r="A156" i="73"/>
  <c r="K156" i="73" s="1"/>
  <c r="A157" i="73"/>
  <c r="K157" i="73" s="1"/>
  <c r="A158" i="73"/>
  <c r="K158" i="73" s="1"/>
  <c r="A159" i="73"/>
  <c r="K159" i="73" s="1"/>
  <c r="A160" i="73"/>
  <c r="K160" i="73" s="1"/>
  <c r="A161" i="73"/>
  <c r="K161" i="73" s="1"/>
  <c r="A162" i="73"/>
  <c r="K162" i="73" s="1"/>
  <c r="A163" i="73"/>
  <c r="K163" i="73" s="1"/>
  <c r="A164" i="73"/>
  <c r="K164" i="73" s="1"/>
  <c r="A165" i="73"/>
  <c r="K165" i="73" s="1"/>
  <c r="A166" i="73"/>
  <c r="K166" i="73" s="1"/>
  <c r="A167" i="73"/>
  <c r="K167" i="73" s="1"/>
  <c r="A168" i="73"/>
  <c r="K168" i="73" s="1"/>
  <c r="A169" i="73"/>
  <c r="K169" i="73" s="1"/>
  <c r="A170" i="73"/>
  <c r="K170" i="73" s="1"/>
  <c r="A171" i="73"/>
  <c r="K171" i="73" s="1"/>
  <c r="A172" i="73"/>
  <c r="K172" i="73" s="1"/>
  <c r="A173" i="73"/>
  <c r="K173" i="73" s="1"/>
  <c r="A174" i="73"/>
  <c r="K174" i="73" s="1"/>
  <c r="A175" i="73"/>
  <c r="K175" i="73" s="1"/>
  <c r="A176" i="73"/>
  <c r="K176" i="73" s="1"/>
  <c r="A177" i="73"/>
  <c r="K177" i="73" s="1"/>
  <c r="A178" i="73"/>
  <c r="K178" i="73" s="1"/>
  <c r="A179" i="73"/>
  <c r="K179" i="73" s="1"/>
  <c r="A180" i="73"/>
  <c r="K180" i="73" s="1"/>
  <c r="A181" i="73"/>
  <c r="K181" i="73" s="1"/>
  <c r="A182" i="73"/>
  <c r="K182" i="73" s="1"/>
  <c r="A183" i="73"/>
  <c r="K183" i="73" s="1"/>
  <c r="A184" i="73"/>
  <c r="K184" i="73" s="1"/>
  <c r="A185" i="73"/>
  <c r="K185" i="73" s="1"/>
  <c r="A186" i="73"/>
  <c r="K186" i="73" s="1"/>
  <c r="A187" i="73"/>
  <c r="K187" i="73" s="1"/>
  <c r="A188" i="73"/>
  <c r="K188" i="73" s="1"/>
  <c r="A189" i="73"/>
  <c r="K189" i="73" s="1"/>
  <c r="A190" i="73"/>
  <c r="K190" i="73" s="1"/>
  <c r="A191" i="73"/>
  <c r="K191" i="73" s="1"/>
  <c r="A192" i="73"/>
  <c r="K192" i="73" s="1"/>
  <c r="A193" i="73"/>
  <c r="K193" i="73" s="1"/>
  <c r="A194" i="73"/>
  <c r="K194" i="73" s="1"/>
  <c r="A195" i="73"/>
  <c r="K195" i="73" s="1"/>
  <c r="A196" i="73"/>
  <c r="K196" i="73" s="1"/>
  <c r="A197" i="73"/>
  <c r="K197" i="73" s="1"/>
  <c r="A198" i="73"/>
  <c r="K198" i="73" s="1"/>
  <c r="A199" i="73"/>
  <c r="K199" i="73" s="1"/>
  <c r="A200" i="73"/>
  <c r="K200" i="73" s="1"/>
  <c r="A201" i="73"/>
  <c r="K201" i="73" s="1"/>
  <c r="A202" i="73"/>
  <c r="K202" i="73" s="1"/>
  <c r="A203" i="73"/>
  <c r="K203" i="73" s="1"/>
  <c r="A204" i="73"/>
  <c r="K204" i="73" s="1"/>
  <c r="A205" i="73"/>
  <c r="K205" i="73" s="1"/>
  <c r="A206" i="73"/>
  <c r="K206" i="73" s="1"/>
  <c r="A207" i="73"/>
  <c r="K207" i="73" s="1"/>
  <c r="A208" i="73"/>
  <c r="K208" i="73" s="1"/>
  <c r="A209" i="73"/>
  <c r="K209" i="73" s="1"/>
  <c r="A210" i="73"/>
  <c r="K210" i="73" s="1"/>
  <c r="A211" i="73"/>
  <c r="K211" i="73" s="1"/>
  <c r="A212" i="73"/>
  <c r="K212" i="73" s="1"/>
  <c r="A213" i="73"/>
  <c r="K213" i="73" s="1"/>
  <c r="A214" i="73"/>
  <c r="K214" i="73" s="1"/>
  <c r="A215" i="73"/>
  <c r="K215" i="73" s="1"/>
  <c r="A216" i="73"/>
  <c r="K216" i="73" s="1"/>
  <c r="A217" i="73"/>
  <c r="K217" i="73" s="1"/>
  <c r="A218" i="73"/>
  <c r="K218" i="73" s="1"/>
  <c r="A219" i="73"/>
  <c r="K219" i="73" s="1"/>
  <c r="A220" i="73"/>
  <c r="K220" i="73" s="1"/>
  <c r="A221" i="73"/>
  <c r="K221" i="73" s="1"/>
  <c r="A222" i="73"/>
  <c r="K222" i="73" s="1"/>
  <c r="A223" i="73"/>
  <c r="K223" i="73" s="1"/>
  <c r="A224" i="73"/>
  <c r="K224" i="73" s="1"/>
  <c r="A225" i="73"/>
  <c r="K225" i="73" s="1"/>
  <c r="A226" i="73"/>
  <c r="K226" i="73" s="1"/>
  <c r="A227" i="73"/>
  <c r="K227" i="73" s="1"/>
  <c r="A228" i="73"/>
  <c r="K228" i="73" s="1"/>
  <c r="A229" i="73"/>
  <c r="K229" i="73" s="1"/>
  <c r="A230" i="73"/>
  <c r="K230" i="73" s="1"/>
  <c r="A231" i="73"/>
  <c r="K231" i="73" s="1"/>
  <c r="A232" i="73"/>
  <c r="K232" i="73" s="1"/>
  <c r="A233" i="73"/>
  <c r="K233" i="73" s="1"/>
  <c r="A234" i="73"/>
  <c r="K234" i="73" s="1"/>
  <c r="A235" i="73"/>
  <c r="K235" i="73" s="1"/>
  <c r="A236" i="73"/>
  <c r="K236" i="73" s="1"/>
  <c r="A237" i="73"/>
  <c r="K237" i="73" s="1"/>
  <c r="A238" i="73"/>
  <c r="K238" i="73" s="1"/>
  <c r="A239" i="73"/>
  <c r="K239" i="73" s="1"/>
  <c r="A240" i="73"/>
  <c r="K240" i="73" s="1"/>
  <c r="A241" i="73"/>
  <c r="K241" i="73" s="1"/>
  <c r="A242" i="73"/>
  <c r="K242" i="73" s="1"/>
  <c r="A243" i="73"/>
  <c r="K243" i="73" s="1"/>
  <c r="A244" i="73"/>
  <c r="K244" i="73" s="1"/>
  <c r="A245" i="73"/>
  <c r="K245" i="73" s="1"/>
  <c r="A246" i="73"/>
  <c r="K246" i="73" s="1"/>
  <c r="A247" i="73"/>
  <c r="K247" i="73" s="1"/>
  <c r="A248" i="73"/>
  <c r="K248" i="73" s="1"/>
  <c r="A249" i="73"/>
  <c r="K249" i="73" s="1"/>
  <c r="A250" i="73"/>
  <c r="K250" i="73" s="1"/>
  <c r="A251" i="73"/>
  <c r="K251" i="73" s="1"/>
  <c r="A252" i="73"/>
  <c r="K252" i="73" s="1"/>
  <c r="A253" i="73"/>
  <c r="K253" i="73" s="1"/>
  <c r="A254" i="73"/>
  <c r="K254" i="73" s="1"/>
  <c r="A255" i="73"/>
  <c r="K255" i="73" s="1"/>
  <c r="A256" i="73"/>
  <c r="K256" i="73" s="1"/>
  <c r="A257" i="73"/>
  <c r="K257" i="73" s="1"/>
  <c r="A258" i="73"/>
  <c r="K258" i="73" s="1"/>
  <c r="A259" i="73"/>
  <c r="K259" i="73" s="1"/>
  <c r="A260" i="73"/>
  <c r="K260" i="73" s="1"/>
  <c r="A261" i="73"/>
  <c r="K261" i="73" s="1"/>
  <c r="A262" i="73"/>
  <c r="K262" i="73" s="1"/>
  <c r="A263" i="73"/>
  <c r="K263" i="73" s="1"/>
  <c r="A264" i="73"/>
  <c r="K264" i="73" s="1"/>
  <c r="A265" i="73"/>
  <c r="K265" i="73" s="1"/>
  <c r="A266" i="73"/>
  <c r="K266" i="73" s="1"/>
  <c r="A267" i="73"/>
  <c r="K267" i="73" s="1"/>
  <c r="A268" i="73"/>
  <c r="K268" i="73" s="1"/>
  <c r="A269" i="73"/>
  <c r="K269" i="73" s="1"/>
  <c r="A270" i="73"/>
  <c r="K270" i="73" s="1"/>
  <c r="A271" i="73"/>
  <c r="K271" i="73" s="1"/>
  <c r="A272" i="73"/>
  <c r="K272" i="73" s="1"/>
  <c r="A273" i="73"/>
  <c r="K273" i="73" s="1"/>
  <c r="A274" i="73"/>
  <c r="K274" i="73" s="1"/>
  <c r="A275" i="73"/>
  <c r="K275" i="73" s="1"/>
  <c r="A276" i="73"/>
  <c r="K276" i="73" s="1"/>
  <c r="A277" i="73"/>
  <c r="K277" i="73" s="1"/>
  <c r="A278" i="73"/>
  <c r="K278" i="73" s="1"/>
  <c r="A279" i="73"/>
  <c r="K279" i="73" s="1"/>
  <c r="A280" i="73"/>
  <c r="K280" i="73" s="1"/>
  <c r="A281" i="73"/>
  <c r="K281" i="73" s="1"/>
  <c r="A282" i="73"/>
  <c r="K282" i="73" s="1"/>
  <c r="A283" i="73"/>
  <c r="K283" i="73" s="1"/>
  <c r="A284" i="73"/>
  <c r="K284" i="73" s="1"/>
  <c r="A285" i="73"/>
  <c r="K285" i="73" s="1"/>
  <c r="A286" i="73"/>
  <c r="K286" i="73" s="1"/>
  <c r="A287" i="73"/>
  <c r="K287" i="73" s="1"/>
  <c r="A288" i="73"/>
  <c r="K288" i="73" s="1"/>
  <c r="A289" i="73"/>
  <c r="K289" i="73" s="1"/>
  <c r="A290" i="73"/>
  <c r="K290" i="73" s="1"/>
  <c r="A291" i="73"/>
  <c r="K291" i="73" s="1"/>
  <c r="A292" i="73"/>
  <c r="K292" i="73" s="1"/>
  <c r="A293" i="73"/>
  <c r="K293" i="73" s="1"/>
  <c r="A294" i="73"/>
  <c r="K294" i="73" s="1"/>
  <c r="A295" i="73"/>
  <c r="K295" i="73" s="1"/>
  <c r="A296" i="73"/>
  <c r="K296" i="73" s="1"/>
  <c r="A297" i="73"/>
  <c r="K297" i="73" s="1"/>
  <c r="A298" i="73"/>
  <c r="K298" i="73" s="1"/>
  <c r="A299" i="73"/>
  <c r="K299" i="73" s="1"/>
  <c r="A300" i="73"/>
  <c r="K300" i="73" s="1"/>
  <c r="A301" i="73"/>
  <c r="K301" i="73" s="1"/>
  <c r="A302" i="73"/>
  <c r="K302" i="73" s="1"/>
  <c r="A303" i="73"/>
  <c r="K303" i="73" s="1"/>
  <c r="A304" i="73"/>
  <c r="K304" i="73" s="1"/>
  <c r="A305" i="73"/>
  <c r="K305" i="73" s="1"/>
  <c r="A306" i="73"/>
  <c r="K306" i="73" s="1"/>
  <c r="A307" i="73"/>
  <c r="K307" i="73" s="1"/>
  <c r="A308" i="73"/>
  <c r="K308" i="73" s="1"/>
  <c r="A309" i="73"/>
  <c r="K309" i="73" s="1"/>
  <c r="A310" i="73"/>
  <c r="K310" i="73" s="1"/>
  <c r="A311" i="73"/>
  <c r="K311" i="73" s="1"/>
  <c r="A312" i="73"/>
  <c r="K312" i="73" s="1"/>
  <c r="A313" i="73"/>
  <c r="K313" i="73" s="1"/>
  <c r="A314" i="73"/>
  <c r="K314" i="73" s="1"/>
  <c r="A315" i="73"/>
  <c r="K315" i="73" s="1"/>
  <c r="A316" i="73"/>
  <c r="K316" i="73" s="1"/>
  <c r="A317" i="73"/>
  <c r="K317" i="73" s="1"/>
  <c r="A318" i="73"/>
  <c r="K318" i="73" s="1"/>
  <c r="A319" i="73"/>
  <c r="K319" i="73" s="1"/>
  <c r="A320" i="73"/>
  <c r="K320" i="73" s="1"/>
  <c r="A321" i="73"/>
  <c r="K321" i="73" s="1"/>
  <c r="A322" i="73"/>
  <c r="K322" i="73" s="1"/>
  <c r="A323" i="73"/>
  <c r="K323" i="73" s="1"/>
  <c r="A324" i="73"/>
  <c r="K324" i="73" s="1"/>
  <c r="A325" i="73"/>
  <c r="K325" i="73" s="1"/>
  <c r="A326" i="73"/>
  <c r="K326" i="73" s="1"/>
  <c r="A327" i="73"/>
  <c r="K327" i="73" s="1"/>
  <c r="A328" i="73"/>
  <c r="K328" i="73" s="1"/>
  <c r="A329" i="73"/>
  <c r="K329" i="73" s="1"/>
  <c r="A330" i="73"/>
  <c r="K330" i="73" s="1"/>
  <c r="A331" i="73"/>
  <c r="K331" i="73" s="1"/>
  <c r="A332" i="73"/>
  <c r="K332" i="73" s="1"/>
  <c r="A333" i="73"/>
  <c r="K333" i="73" s="1"/>
  <c r="A334" i="73"/>
  <c r="K334" i="73" s="1"/>
  <c r="A335" i="73"/>
  <c r="K335" i="73" s="1"/>
  <c r="A336" i="73"/>
  <c r="K336" i="73" s="1"/>
  <c r="A337" i="73"/>
  <c r="K337" i="73" s="1"/>
  <c r="A338" i="73"/>
  <c r="K338" i="73" s="1"/>
  <c r="A339" i="73"/>
  <c r="K339" i="73" s="1"/>
  <c r="A340" i="73"/>
  <c r="K340" i="73" s="1"/>
  <c r="A341" i="73"/>
  <c r="K341" i="73" s="1"/>
  <c r="A342" i="73"/>
  <c r="K342" i="73" s="1"/>
  <c r="A343" i="73"/>
  <c r="K343" i="73" s="1"/>
  <c r="A344" i="73"/>
  <c r="K344" i="73" s="1"/>
  <c r="A345" i="73"/>
  <c r="K345" i="73" s="1"/>
  <c r="A346" i="73"/>
  <c r="K346" i="73" s="1"/>
  <c r="A347" i="73"/>
  <c r="K347" i="73" s="1"/>
  <c r="A348" i="73"/>
  <c r="K348" i="73" s="1"/>
  <c r="A349" i="73"/>
  <c r="K349" i="73" s="1"/>
  <c r="A350" i="73"/>
  <c r="K350" i="73" s="1"/>
  <c r="A6" i="73"/>
  <c r="K6" i="73" s="1"/>
  <c r="V5" i="73"/>
  <c r="U5" i="73"/>
  <c r="V7" i="73"/>
  <c r="V8" i="73"/>
  <c r="V9" i="73"/>
  <c r="V10" i="73"/>
  <c r="V11" i="73"/>
  <c r="V12" i="73"/>
  <c r="V13" i="73"/>
  <c r="V14" i="73"/>
  <c r="V15" i="73"/>
  <c r="V16" i="73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37" i="73"/>
  <c r="V38" i="73"/>
  <c r="V39" i="73"/>
  <c r="V40" i="73"/>
  <c r="V41" i="73"/>
  <c r="V42" i="73"/>
  <c r="V43" i="73"/>
  <c r="V44" i="73"/>
  <c r="V45" i="73"/>
  <c r="V46" i="73"/>
  <c r="V47" i="73"/>
  <c r="V48" i="73"/>
  <c r="V49" i="73"/>
  <c r="V50" i="73"/>
  <c r="V51" i="73"/>
  <c r="V52" i="73"/>
  <c r="V53" i="73"/>
  <c r="V54" i="73"/>
  <c r="V55" i="73"/>
  <c r="V56" i="73"/>
  <c r="V57" i="73"/>
  <c r="V58" i="73"/>
  <c r="V59" i="73"/>
  <c r="V60" i="73"/>
  <c r="V61" i="73"/>
  <c r="V62" i="73"/>
  <c r="V63" i="73"/>
  <c r="V64" i="73"/>
  <c r="V65" i="73"/>
  <c r="V66" i="73"/>
  <c r="V67" i="73"/>
  <c r="V68" i="73"/>
  <c r="V69" i="73"/>
  <c r="V70" i="73"/>
  <c r="V71" i="73"/>
  <c r="V72" i="73"/>
  <c r="V73" i="73"/>
  <c r="V74" i="73"/>
  <c r="V75" i="73"/>
  <c r="V76" i="73"/>
  <c r="V77" i="73"/>
  <c r="V78" i="73"/>
  <c r="V79" i="73"/>
  <c r="V80" i="73"/>
  <c r="V81" i="73"/>
  <c r="V82" i="73"/>
  <c r="V83" i="73"/>
  <c r="V84" i="73"/>
  <c r="V85" i="73"/>
  <c r="V86" i="73"/>
  <c r="V87" i="73"/>
  <c r="V88" i="73"/>
  <c r="V89" i="73"/>
  <c r="V90" i="73"/>
  <c r="V91" i="73"/>
  <c r="V92" i="73"/>
  <c r="V93" i="73"/>
  <c r="V94" i="73"/>
  <c r="V95" i="73"/>
  <c r="V96" i="73"/>
  <c r="V97" i="73"/>
  <c r="V98" i="73"/>
  <c r="V99" i="73"/>
  <c r="V100" i="73"/>
  <c r="V101" i="73"/>
  <c r="V102" i="73"/>
  <c r="V103" i="73"/>
  <c r="V104" i="73"/>
  <c r="V105" i="73"/>
  <c r="V106" i="73"/>
  <c r="V107" i="73"/>
  <c r="V108" i="73"/>
  <c r="V109" i="73"/>
  <c r="V110" i="73"/>
  <c r="V111" i="73"/>
  <c r="V112" i="73"/>
  <c r="V113" i="73"/>
  <c r="V114" i="73"/>
  <c r="V115" i="73"/>
  <c r="V116" i="73"/>
  <c r="V117" i="73"/>
  <c r="V118" i="73"/>
  <c r="V119" i="73"/>
  <c r="V120" i="73"/>
  <c r="V121" i="73"/>
  <c r="V122" i="73"/>
  <c r="V123" i="73"/>
  <c r="V124" i="73"/>
  <c r="V125" i="73"/>
  <c r="V126" i="73"/>
  <c r="V127" i="73"/>
  <c r="V128" i="73"/>
  <c r="V129" i="73"/>
  <c r="V130" i="73"/>
  <c r="V131" i="73"/>
  <c r="V132" i="73"/>
  <c r="V133" i="73"/>
  <c r="V134" i="73"/>
  <c r="V135" i="73"/>
  <c r="V136" i="73"/>
  <c r="V137" i="73"/>
  <c r="V138" i="73"/>
  <c r="V139" i="73"/>
  <c r="V140" i="73"/>
  <c r="V141" i="73"/>
  <c r="V142" i="73"/>
  <c r="V143" i="73"/>
  <c r="V144" i="73"/>
  <c r="V145" i="73"/>
  <c r="V146" i="73"/>
  <c r="V147" i="73"/>
  <c r="V148" i="73"/>
  <c r="V149" i="73"/>
  <c r="V150" i="73"/>
  <c r="V151" i="73"/>
  <c r="V152" i="73"/>
  <c r="V153" i="73"/>
  <c r="V154" i="73"/>
  <c r="V155" i="73"/>
  <c r="V156" i="73"/>
  <c r="V157" i="73"/>
  <c r="V158" i="73"/>
  <c r="V159" i="73"/>
  <c r="V160" i="73"/>
  <c r="V161" i="73"/>
  <c r="V162" i="73"/>
  <c r="V163" i="73"/>
  <c r="V164" i="73"/>
  <c r="V165" i="73"/>
  <c r="V166" i="73"/>
  <c r="V167" i="73"/>
  <c r="V168" i="73"/>
  <c r="V169" i="73"/>
  <c r="V170" i="73"/>
  <c r="V171" i="73"/>
  <c r="V172" i="73"/>
  <c r="V173" i="73"/>
  <c r="V174" i="73"/>
  <c r="V175" i="73"/>
  <c r="V176" i="73"/>
  <c r="V177" i="73"/>
  <c r="V178" i="73"/>
  <c r="V179" i="73"/>
  <c r="V180" i="73"/>
  <c r="V181" i="73"/>
  <c r="V182" i="73"/>
  <c r="V183" i="73"/>
  <c r="V184" i="73"/>
  <c r="V185" i="73"/>
  <c r="V186" i="73"/>
  <c r="V187" i="73"/>
  <c r="V188" i="73"/>
  <c r="V189" i="73"/>
  <c r="V190" i="73"/>
  <c r="V191" i="73"/>
  <c r="V192" i="73"/>
  <c r="V193" i="73"/>
  <c r="V194" i="73"/>
  <c r="V195" i="73"/>
  <c r="V196" i="73"/>
  <c r="V197" i="73"/>
  <c r="V198" i="73"/>
  <c r="V199" i="73"/>
  <c r="V200" i="73"/>
  <c r="V201" i="73"/>
  <c r="V202" i="73"/>
  <c r="V203" i="73"/>
  <c r="V204" i="73"/>
  <c r="V205" i="73"/>
  <c r="V206" i="73"/>
  <c r="V207" i="73"/>
  <c r="V208" i="73"/>
  <c r="V209" i="73"/>
  <c r="V210" i="73"/>
  <c r="V211" i="73"/>
  <c r="V212" i="73"/>
  <c r="V213" i="73"/>
  <c r="V214" i="73"/>
  <c r="V215" i="73"/>
  <c r="V216" i="73"/>
  <c r="V217" i="73"/>
  <c r="V218" i="73"/>
  <c r="V219" i="73"/>
  <c r="V220" i="73"/>
  <c r="V221" i="73"/>
  <c r="V222" i="73"/>
  <c r="V223" i="73"/>
  <c r="V224" i="73"/>
  <c r="V225" i="73"/>
  <c r="V226" i="73"/>
  <c r="V227" i="73"/>
  <c r="V228" i="73"/>
  <c r="V229" i="73"/>
  <c r="V230" i="73"/>
  <c r="V231" i="73"/>
  <c r="V232" i="73"/>
  <c r="V233" i="73"/>
  <c r="V234" i="73"/>
  <c r="V235" i="73"/>
  <c r="V236" i="73"/>
  <c r="V237" i="73"/>
  <c r="V238" i="73"/>
  <c r="V239" i="73"/>
  <c r="V240" i="73"/>
  <c r="V241" i="73"/>
  <c r="V242" i="73"/>
  <c r="V243" i="73"/>
  <c r="V244" i="73"/>
  <c r="V245" i="73"/>
  <c r="V246" i="73"/>
  <c r="V247" i="73"/>
  <c r="V248" i="73"/>
  <c r="V249" i="73"/>
  <c r="V250" i="73"/>
  <c r="V251" i="73"/>
  <c r="V252" i="73"/>
  <c r="V253" i="73"/>
  <c r="V254" i="73"/>
  <c r="V255" i="73"/>
  <c r="V256" i="73"/>
  <c r="V257" i="73"/>
  <c r="V258" i="73"/>
  <c r="V259" i="73"/>
  <c r="V260" i="73"/>
  <c r="V261" i="73"/>
  <c r="V262" i="73"/>
  <c r="V263" i="73"/>
  <c r="V264" i="73"/>
  <c r="V265" i="73"/>
  <c r="V266" i="73"/>
  <c r="V267" i="73"/>
  <c r="V268" i="73"/>
  <c r="V269" i="73"/>
  <c r="V270" i="73"/>
  <c r="V271" i="73"/>
  <c r="V272" i="73"/>
  <c r="V273" i="73"/>
  <c r="V274" i="73"/>
  <c r="V275" i="73"/>
  <c r="V6" i="73"/>
  <c r="U6" i="73"/>
  <c r="U7" i="73"/>
  <c r="U8" i="73"/>
  <c r="U9" i="73"/>
  <c r="U10" i="73"/>
  <c r="U11" i="73"/>
  <c r="U12" i="73"/>
  <c r="U13" i="73"/>
  <c r="U14" i="73"/>
  <c r="U15" i="73"/>
  <c r="U16" i="73"/>
  <c r="U17" i="73"/>
  <c r="U18" i="73"/>
  <c r="U19" i="73"/>
  <c r="U20" i="73"/>
  <c r="U21" i="73"/>
  <c r="U22" i="73"/>
  <c r="U23" i="73"/>
  <c r="U24" i="73"/>
  <c r="U25" i="73"/>
  <c r="U26" i="73"/>
  <c r="U27" i="73"/>
  <c r="U28" i="73"/>
  <c r="U29" i="73"/>
  <c r="U30" i="73"/>
  <c r="U31" i="73"/>
  <c r="U32" i="73"/>
  <c r="U33" i="73"/>
  <c r="U34" i="73"/>
  <c r="U35" i="73"/>
  <c r="U36" i="73"/>
  <c r="U37" i="73"/>
  <c r="U38" i="73"/>
  <c r="U39" i="73"/>
  <c r="U40" i="73"/>
  <c r="U41" i="73"/>
  <c r="U42" i="73"/>
  <c r="U43" i="73"/>
  <c r="U44" i="73"/>
  <c r="U45" i="73"/>
  <c r="U46" i="73"/>
  <c r="U47" i="73"/>
  <c r="U48" i="73"/>
  <c r="U49" i="73"/>
  <c r="U50" i="73"/>
  <c r="U51" i="73"/>
  <c r="U52" i="73"/>
  <c r="U53" i="73"/>
  <c r="U54" i="73"/>
  <c r="U55" i="73"/>
  <c r="U56" i="73"/>
  <c r="U57" i="73"/>
  <c r="U58" i="73"/>
  <c r="U59" i="73"/>
  <c r="U60" i="73"/>
  <c r="U61" i="73"/>
  <c r="U62" i="73"/>
  <c r="U63" i="73"/>
  <c r="U64" i="73"/>
  <c r="U65" i="73"/>
  <c r="U66" i="73"/>
  <c r="U67" i="73"/>
  <c r="U68" i="73"/>
  <c r="U69" i="73"/>
  <c r="U70" i="73"/>
  <c r="U71" i="73"/>
  <c r="U72" i="73"/>
  <c r="U73" i="73"/>
  <c r="U74" i="73"/>
  <c r="U75" i="73"/>
  <c r="U76" i="73"/>
  <c r="U77" i="73"/>
  <c r="U78" i="73"/>
  <c r="U79" i="73"/>
  <c r="U80" i="73"/>
  <c r="U81" i="73"/>
  <c r="U82" i="73"/>
  <c r="U83" i="73"/>
  <c r="U84" i="73"/>
  <c r="U85" i="73"/>
  <c r="U86" i="73"/>
  <c r="U87" i="73"/>
  <c r="U88" i="73"/>
  <c r="U89" i="73"/>
  <c r="U90" i="73"/>
  <c r="U91" i="73"/>
  <c r="U92" i="73"/>
  <c r="U93" i="73"/>
  <c r="U94" i="73"/>
  <c r="U95" i="73"/>
  <c r="U96" i="73"/>
  <c r="U97" i="73"/>
  <c r="U98" i="73"/>
  <c r="U99" i="73"/>
  <c r="U100" i="73"/>
  <c r="U101" i="73"/>
  <c r="U102" i="73"/>
  <c r="U103" i="73"/>
  <c r="U104" i="73"/>
  <c r="U105" i="73"/>
  <c r="U106" i="73"/>
  <c r="U107" i="73"/>
  <c r="U108" i="73"/>
  <c r="U109" i="73"/>
  <c r="U110" i="73"/>
  <c r="U111" i="73"/>
  <c r="U112" i="73"/>
  <c r="U113" i="73"/>
  <c r="U114" i="73"/>
  <c r="U115" i="73"/>
  <c r="U116" i="73"/>
  <c r="U117" i="73"/>
  <c r="U118" i="73"/>
  <c r="U119" i="73"/>
  <c r="U120" i="73"/>
  <c r="U121" i="73"/>
  <c r="U122" i="73"/>
  <c r="U123" i="73"/>
  <c r="U124" i="73"/>
  <c r="U125" i="73"/>
  <c r="U126" i="73"/>
  <c r="U127" i="73"/>
  <c r="U128" i="73"/>
  <c r="U129" i="73"/>
  <c r="U130" i="73"/>
  <c r="U131" i="73"/>
  <c r="U132" i="73"/>
  <c r="U133" i="73"/>
  <c r="U134" i="73"/>
  <c r="U135" i="73"/>
  <c r="U136" i="73"/>
  <c r="U137" i="73"/>
  <c r="U138" i="73"/>
  <c r="U139" i="73"/>
  <c r="U140" i="73"/>
  <c r="U141" i="73"/>
  <c r="U142" i="73"/>
  <c r="U143" i="73"/>
  <c r="U144" i="73"/>
  <c r="U145" i="73"/>
  <c r="U146" i="73"/>
  <c r="U147" i="73"/>
  <c r="U148" i="73"/>
  <c r="U149" i="73"/>
  <c r="U150" i="73"/>
  <c r="U151" i="73"/>
  <c r="U152" i="73"/>
  <c r="U153" i="73"/>
  <c r="U154" i="73"/>
  <c r="U155" i="73"/>
  <c r="U156" i="73"/>
  <c r="U157" i="73"/>
  <c r="U158" i="73"/>
  <c r="U159" i="73"/>
  <c r="U160" i="73"/>
  <c r="U161" i="73"/>
  <c r="U162" i="73"/>
  <c r="U163" i="73"/>
  <c r="U164" i="73"/>
  <c r="U165" i="73"/>
  <c r="U166" i="73"/>
  <c r="U167" i="73"/>
  <c r="U168" i="73"/>
  <c r="U169" i="73"/>
  <c r="U170" i="73"/>
  <c r="U171" i="73"/>
  <c r="U172" i="73"/>
  <c r="U173" i="73"/>
  <c r="U174" i="73"/>
  <c r="U175" i="73"/>
  <c r="U176" i="73"/>
  <c r="U177" i="73"/>
  <c r="U178" i="73"/>
  <c r="U179" i="73"/>
  <c r="U180" i="73"/>
  <c r="U181" i="73"/>
  <c r="U182" i="73"/>
  <c r="U183" i="73"/>
  <c r="U184" i="73"/>
  <c r="U185" i="73"/>
  <c r="U186" i="73"/>
  <c r="U187" i="73"/>
  <c r="U188" i="73"/>
  <c r="U189" i="73"/>
  <c r="U190" i="73"/>
  <c r="U191" i="73"/>
  <c r="U192" i="73"/>
  <c r="U193" i="73"/>
  <c r="U194" i="73"/>
  <c r="U195" i="73"/>
  <c r="U196" i="73"/>
  <c r="U197" i="73"/>
  <c r="U198" i="73"/>
  <c r="U199" i="73"/>
  <c r="U200" i="73"/>
  <c r="U201" i="73"/>
  <c r="U202" i="73"/>
  <c r="U203" i="73"/>
  <c r="U204" i="73"/>
  <c r="U205" i="73"/>
  <c r="U206" i="73"/>
  <c r="U207" i="73"/>
  <c r="U208" i="73"/>
  <c r="U209" i="73"/>
  <c r="U210" i="73"/>
  <c r="U211" i="73"/>
  <c r="U212" i="73"/>
  <c r="U213" i="73"/>
  <c r="U214" i="73"/>
  <c r="U215" i="73"/>
  <c r="U216" i="73"/>
  <c r="U217" i="73"/>
  <c r="U218" i="73"/>
  <c r="U219" i="73"/>
  <c r="U220" i="73"/>
  <c r="U221" i="73"/>
  <c r="U222" i="73"/>
  <c r="U223" i="73"/>
  <c r="U224" i="73"/>
  <c r="U225" i="73"/>
  <c r="U226" i="73"/>
  <c r="U227" i="73"/>
  <c r="U228" i="73"/>
  <c r="U229" i="73"/>
  <c r="U230" i="73"/>
  <c r="U231" i="73"/>
  <c r="U232" i="73"/>
  <c r="U233" i="73"/>
  <c r="U234" i="73"/>
  <c r="U235" i="73"/>
  <c r="U236" i="73"/>
  <c r="U237" i="73"/>
  <c r="U238" i="73"/>
  <c r="U239" i="73"/>
  <c r="U240" i="73"/>
  <c r="U241" i="73"/>
  <c r="U242" i="73"/>
  <c r="U243" i="73"/>
  <c r="U244" i="73"/>
  <c r="U245" i="73"/>
  <c r="U246" i="73"/>
  <c r="U247" i="73"/>
  <c r="U248" i="73"/>
  <c r="U249" i="73"/>
  <c r="U250" i="73"/>
  <c r="U251" i="73"/>
  <c r="U252" i="73"/>
  <c r="U253" i="73"/>
  <c r="U254" i="73"/>
  <c r="U255" i="73"/>
  <c r="U256" i="73"/>
  <c r="U257" i="73"/>
  <c r="U258" i="73"/>
  <c r="U259" i="73"/>
  <c r="U260" i="73"/>
  <c r="U261" i="73"/>
  <c r="U262" i="73"/>
  <c r="U263" i="73"/>
  <c r="U264" i="73"/>
  <c r="U265" i="73"/>
  <c r="U266" i="73"/>
  <c r="U267" i="73"/>
  <c r="U268" i="73"/>
  <c r="U269" i="73"/>
  <c r="U270" i="73"/>
  <c r="U271" i="73"/>
  <c r="U272" i="73"/>
  <c r="U273" i="73"/>
  <c r="U274" i="73"/>
  <c r="U275" i="73"/>
  <c r="V280" i="73"/>
  <c r="V281" i="73"/>
  <c r="V282" i="73"/>
  <c r="V283" i="73"/>
  <c r="V284" i="73"/>
  <c r="V285" i="73"/>
  <c r="V286" i="73"/>
  <c r="V287" i="73"/>
  <c r="V288" i="73"/>
  <c r="V289" i="73"/>
  <c r="V290" i="73"/>
  <c r="V291" i="73"/>
  <c r="V292" i="73"/>
  <c r="V293" i="73"/>
  <c r="V294" i="73"/>
  <c r="V295" i="73"/>
  <c r="V296" i="73"/>
  <c r="V297" i="73"/>
  <c r="V298" i="73"/>
  <c r="V299" i="73"/>
  <c r="V300" i="73"/>
  <c r="V301" i="73"/>
  <c r="V302" i="73"/>
  <c r="V303" i="73"/>
  <c r="V304" i="73"/>
  <c r="V305" i="73"/>
  <c r="V306" i="73"/>
  <c r="V307" i="73"/>
  <c r="V308" i="73"/>
  <c r="V309" i="73"/>
  <c r="V310" i="73"/>
  <c r="V311" i="73"/>
  <c r="V312" i="73"/>
  <c r="V313" i="73"/>
  <c r="V314" i="73"/>
  <c r="V315" i="73"/>
  <c r="V316" i="73"/>
  <c r="V317" i="73"/>
  <c r="V318" i="73"/>
  <c r="V319" i="73"/>
  <c r="V320" i="73"/>
  <c r="V321" i="73"/>
  <c r="V322" i="73"/>
  <c r="V323" i="73"/>
  <c r="V324" i="73"/>
  <c r="V325" i="73"/>
  <c r="V326" i="73"/>
  <c r="V327" i="73"/>
  <c r="V328" i="73"/>
  <c r="V329" i="73"/>
  <c r="V330" i="73"/>
  <c r="V331" i="73"/>
  <c r="V332" i="73"/>
  <c r="V333" i="73"/>
  <c r="V334" i="73"/>
  <c r="V335" i="73"/>
  <c r="V336" i="73"/>
  <c r="V337" i="73"/>
  <c r="V338" i="73"/>
  <c r="V339" i="73"/>
  <c r="V340" i="73"/>
  <c r="V341" i="73"/>
  <c r="V342" i="73"/>
  <c r="V343" i="73"/>
  <c r="V344" i="73"/>
  <c r="V345" i="73"/>
  <c r="V346" i="73"/>
  <c r="V347" i="73"/>
  <c r="V348" i="73"/>
  <c r="V349" i="73"/>
  <c r="V350" i="73"/>
  <c r="U280" i="73"/>
  <c r="U281" i="73"/>
  <c r="U282" i="73"/>
  <c r="U283" i="73"/>
  <c r="U284" i="73"/>
  <c r="U285" i="73"/>
  <c r="U286" i="73"/>
  <c r="U287" i="73"/>
  <c r="U288" i="73"/>
  <c r="U289" i="73"/>
  <c r="U290" i="73"/>
  <c r="U291" i="73"/>
  <c r="U292" i="73"/>
  <c r="U293" i="73"/>
  <c r="U294" i="73"/>
  <c r="U295" i="73"/>
  <c r="U296" i="73"/>
  <c r="U297" i="73"/>
  <c r="U298" i="73"/>
  <c r="U299" i="73"/>
  <c r="U300" i="73"/>
  <c r="U301" i="73"/>
  <c r="U302" i="73"/>
  <c r="U303" i="73"/>
  <c r="U304" i="73"/>
  <c r="U305" i="73"/>
  <c r="U306" i="73"/>
  <c r="U307" i="73"/>
  <c r="U308" i="73"/>
  <c r="U309" i="73"/>
  <c r="U310" i="73"/>
  <c r="U311" i="73"/>
  <c r="U312" i="73"/>
  <c r="U313" i="73"/>
  <c r="U314" i="73"/>
  <c r="U315" i="73"/>
  <c r="U316" i="73"/>
  <c r="U317" i="73"/>
  <c r="U318" i="73"/>
  <c r="U319" i="73"/>
  <c r="U320" i="73"/>
  <c r="U321" i="73"/>
  <c r="U322" i="73"/>
  <c r="U323" i="73"/>
  <c r="U324" i="73"/>
  <c r="U325" i="73"/>
  <c r="U326" i="73"/>
  <c r="U327" i="73"/>
  <c r="U328" i="73"/>
  <c r="U329" i="73"/>
  <c r="U330" i="73"/>
  <c r="U331" i="73"/>
  <c r="U332" i="73"/>
  <c r="U333" i="73"/>
  <c r="U334" i="73"/>
  <c r="U335" i="73"/>
  <c r="U336" i="73"/>
  <c r="U337" i="73"/>
  <c r="U338" i="73"/>
  <c r="U339" i="73"/>
  <c r="U340" i="73"/>
  <c r="U341" i="73"/>
  <c r="U342" i="73"/>
  <c r="U343" i="73"/>
  <c r="U344" i="73"/>
  <c r="U345" i="73"/>
  <c r="U346" i="73"/>
  <c r="U347" i="73"/>
  <c r="U348" i="73"/>
  <c r="U349" i="73"/>
  <c r="U350" i="73"/>
  <c r="V279" i="73"/>
  <c r="U279" i="73"/>
  <c r="V276" i="73"/>
  <c r="U276" i="73"/>
  <c r="V277" i="73"/>
  <c r="U277" i="73"/>
  <c r="Q350" i="76"/>
  <c r="Q349" i="76"/>
  <c r="Q351" i="76" s="1"/>
  <c r="AK5" i="76"/>
  <c r="AK6" i="76"/>
  <c r="AK7" i="76"/>
  <c r="AK8" i="76"/>
  <c r="AK9" i="76"/>
  <c r="AK10" i="76"/>
  <c r="AK11" i="76"/>
  <c r="AK12" i="76"/>
  <c r="AK13" i="76"/>
  <c r="AK14" i="76"/>
  <c r="AK15" i="76"/>
  <c r="AK16" i="76"/>
  <c r="AK17" i="76"/>
  <c r="AK18" i="76"/>
  <c r="AK19" i="76"/>
  <c r="AK20" i="76"/>
  <c r="AK21" i="76"/>
  <c r="AK22" i="76"/>
  <c r="AK23" i="76"/>
  <c r="AK24" i="76"/>
  <c r="AK25" i="76"/>
  <c r="AK26" i="76"/>
  <c r="AK27" i="76"/>
  <c r="AK28" i="76"/>
  <c r="AK29" i="76"/>
  <c r="AK30" i="76"/>
  <c r="AK31" i="76"/>
  <c r="AK32" i="76"/>
  <c r="AK33" i="76"/>
  <c r="AK34" i="76"/>
  <c r="AK35" i="76"/>
  <c r="AK36" i="76"/>
  <c r="AK37" i="76"/>
  <c r="AK38" i="76"/>
  <c r="AK39" i="76"/>
  <c r="AK40" i="76"/>
  <c r="AK41" i="76"/>
  <c r="AK42" i="76"/>
  <c r="AK43" i="76"/>
  <c r="AK44" i="76"/>
  <c r="AK45" i="76"/>
  <c r="AK46" i="76"/>
  <c r="AK47" i="76"/>
  <c r="AK48" i="76"/>
  <c r="AK49" i="76"/>
  <c r="AK50" i="76"/>
  <c r="AK51" i="76"/>
  <c r="AK52" i="76"/>
  <c r="AK53" i="76"/>
  <c r="AK54" i="76"/>
  <c r="AK55" i="76"/>
  <c r="AK56" i="76"/>
  <c r="AK57" i="76"/>
  <c r="AK58" i="76"/>
  <c r="AK59" i="76"/>
  <c r="AK60" i="76"/>
  <c r="AK61" i="76"/>
  <c r="AK62" i="76"/>
  <c r="AK63" i="76"/>
  <c r="AK64" i="76"/>
  <c r="AK65" i="76"/>
  <c r="AK66" i="76"/>
  <c r="AK67" i="76"/>
  <c r="AK68" i="76"/>
  <c r="AK69" i="76"/>
  <c r="AK70" i="76"/>
  <c r="AK71" i="76"/>
  <c r="AK72" i="76"/>
  <c r="AK73" i="76"/>
  <c r="AK74" i="76"/>
  <c r="AK75" i="76"/>
  <c r="AK76" i="76"/>
  <c r="AK77" i="76"/>
  <c r="AK78" i="76"/>
  <c r="AK79" i="76"/>
  <c r="AK80" i="76"/>
  <c r="AK81" i="76"/>
  <c r="AK82" i="76"/>
  <c r="AK83" i="76"/>
  <c r="AK84" i="76"/>
  <c r="AK85" i="76"/>
  <c r="AK86" i="76"/>
  <c r="AK87" i="76"/>
  <c r="AK88" i="76"/>
  <c r="AK89" i="76"/>
  <c r="AK90" i="76"/>
  <c r="AK91" i="76"/>
  <c r="AK92" i="76"/>
  <c r="AK93" i="76"/>
  <c r="AK94" i="76"/>
  <c r="AK95" i="76"/>
  <c r="AK96" i="76"/>
  <c r="AK97" i="76"/>
  <c r="AK98" i="76"/>
  <c r="AK99" i="76"/>
  <c r="AK100" i="76"/>
  <c r="AK101" i="76"/>
  <c r="AK102" i="76"/>
  <c r="AK103" i="76"/>
  <c r="AK104" i="76"/>
  <c r="AK105" i="76"/>
  <c r="AK106" i="76"/>
  <c r="AK107" i="76"/>
  <c r="AK108" i="76"/>
  <c r="AK109" i="76"/>
  <c r="AK110" i="76"/>
  <c r="AK111" i="76"/>
  <c r="AK112" i="76"/>
  <c r="AK113" i="76"/>
  <c r="AK114" i="76"/>
  <c r="AK115" i="76"/>
  <c r="AK116" i="76"/>
  <c r="AK117" i="76"/>
  <c r="AK118" i="76"/>
  <c r="AK119" i="76"/>
  <c r="AK120" i="76"/>
  <c r="AK121" i="76"/>
  <c r="AK122" i="76"/>
  <c r="AK123" i="76"/>
  <c r="AK124" i="76"/>
  <c r="AK125" i="76"/>
  <c r="AK126" i="76"/>
  <c r="AK127" i="76"/>
  <c r="AK128" i="76"/>
  <c r="AK129" i="76"/>
  <c r="AK130" i="76"/>
  <c r="AK131" i="76"/>
  <c r="AK132" i="76"/>
  <c r="AK133" i="76"/>
  <c r="AK134" i="76"/>
  <c r="AK135" i="76"/>
  <c r="AK136" i="76"/>
  <c r="AK137" i="76"/>
  <c r="AK138" i="76"/>
  <c r="AK139" i="76"/>
  <c r="AK140" i="76"/>
  <c r="AK141" i="76"/>
  <c r="AK142" i="76"/>
  <c r="AK143" i="76"/>
  <c r="AK144" i="76"/>
  <c r="AK145" i="76"/>
  <c r="AK146" i="76"/>
  <c r="AK147" i="76"/>
  <c r="AK148" i="76"/>
  <c r="AK149" i="76"/>
  <c r="AK150" i="76"/>
  <c r="AK151" i="76"/>
  <c r="AK152" i="76"/>
  <c r="AK153" i="76"/>
  <c r="AK154" i="76"/>
  <c r="AK155" i="76"/>
  <c r="AK156" i="76"/>
  <c r="AK157" i="76"/>
  <c r="AK158" i="76"/>
  <c r="AK159" i="76"/>
  <c r="AK160" i="76"/>
  <c r="AK161" i="76"/>
  <c r="AK162" i="76"/>
  <c r="AK163" i="76"/>
  <c r="AK164" i="76"/>
  <c r="AK165" i="76"/>
  <c r="AK166" i="76"/>
  <c r="AK167" i="76"/>
  <c r="AK168" i="76"/>
  <c r="AK169" i="76"/>
  <c r="AK170" i="76"/>
  <c r="AK171" i="76"/>
  <c r="AK172" i="76"/>
  <c r="AK173" i="76"/>
  <c r="AK174" i="76"/>
  <c r="AK175" i="76"/>
  <c r="AK176" i="76"/>
  <c r="AK177" i="76"/>
  <c r="AK178" i="76"/>
  <c r="AK179" i="76"/>
  <c r="AK180" i="76"/>
  <c r="AK181" i="76"/>
  <c r="AK182" i="76"/>
  <c r="AK183" i="76"/>
  <c r="AK184" i="76"/>
  <c r="AK185" i="76"/>
  <c r="AK186" i="76"/>
  <c r="AK187" i="76"/>
  <c r="AK188" i="76"/>
  <c r="AK189" i="76"/>
  <c r="AK190" i="76"/>
  <c r="AK191" i="76"/>
  <c r="AK192" i="76"/>
  <c r="AK193" i="76"/>
  <c r="AK194" i="76"/>
  <c r="AK195" i="76"/>
  <c r="AK196" i="76"/>
  <c r="AK197" i="76"/>
  <c r="AK198" i="76"/>
  <c r="AK199" i="76"/>
  <c r="AK200" i="76"/>
  <c r="AK201" i="76"/>
  <c r="AK202" i="76"/>
  <c r="AK203" i="76"/>
  <c r="AK204" i="76"/>
  <c r="AK205" i="76"/>
  <c r="AK206" i="76"/>
  <c r="AK207" i="76"/>
  <c r="AK208" i="76"/>
  <c r="AK209" i="76"/>
  <c r="AK210" i="76"/>
  <c r="AK211" i="76"/>
  <c r="AK212" i="76"/>
  <c r="AK213" i="76"/>
  <c r="AK214" i="76"/>
  <c r="AK215" i="76"/>
  <c r="AK216" i="76"/>
  <c r="AK217" i="76"/>
  <c r="AK218" i="76"/>
  <c r="AK219" i="76"/>
  <c r="AK220" i="76"/>
  <c r="AK221" i="76"/>
  <c r="AK222" i="76"/>
  <c r="AK223" i="76"/>
  <c r="AK224" i="76"/>
  <c r="AK225" i="76"/>
  <c r="AK226" i="76"/>
  <c r="AK227" i="76"/>
  <c r="AK228" i="76"/>
  <c r="AK229" i="76"/>
  <c r="AK230" i="76"/>
  <c r="AK231" i="76"/>
  <c r="AK232" i="76"/>
  <c r="AK233" i="76"/>
  <c r="AK234" i="76"/>
  <c r="AK235" i="76"/>
  <c r="AK236" i="76"/>
  <c r="AK237" i="76"/>
  <c r="AK238" i="76"/>
  <c r="AK239" i="76"/>
  <c r="AK240" i="76"/>
  <c r="AK241" i="76"/>
  <c r="AK242" i="76"/>
  <c r="AK243" i="76"/>
  <c r="AK244" i="76"/>
  <c r="AK245" i="76"/>
  <c r="AK246" i="76"/>
  <c r="AK247" i="76"/>
  <c r="AK248" i="76"/>
  <c r="AK249" i="76"/>
  <c r="AK250" i="76"/>
  <c r="AK251" i="76"/>
  <c r="AK252" i="76"/>
  <c r="AK253" i="76"/>
  <c r="AK254" i="76"/>
  <c r="AK255" i="76"/>
  <c r="AK256" i="76"/>
  <c r="AK257" i="76"/>
  <c r="AK258" i="76"/>
  <c r="AK259" i="76"/>
  <c r="AK260" i="76"/>
  <c r="AK261" i="76"/>
  <c r="AK262" i="76"/>
  <c r="AK263" i="76"/>
  <c r="AK264" i="76"/>
  <c r="AK265" i="76"/>
  <c r="AK266" i="76"/>
  <c r="AK267" i="76"/>
  <c r="AK268" i="76"/>
  <c r="AK269" i="76"/>
  <c r="AK270" i="76"/>
  <c r="AK271" i="76"/>
  <c r="AK272" i="76"/>
  <c r="AK273" i="76"/>
  <c r="AK274" i="76"/>
  <c r="AK275" i="76"/>
  <c r="AK276" i="76"/>
  <c r="AK277" i="76"/>
  <c r="AK278" i="76"/>
  <c r="AK279" i="76"/>
  <c r="AK280" i="76"/>
  <c r="AK281" i="76"/>
  <c r="AK282" i="76"/>
  <c r="AK283" i="76"/>
  <c r="AK284" i="76"/>
  <c r="AK285" i="76"/>
  <c r="AK286" i="76"/>
  <c r="AK287" i="76"/>
  <c r="AK288" i="76"/>
  <c r="AK289" i="76"/>
  <c r="AK290" i="76"/>
  <c r="AK291" i="76"/>
  <c r="AK292" i="76"/>
  <c r="AK293" i="76"/>
  <c r="AK294" i="76"/>
  <c r="AK295" i="76"/>
  <c r="AK296" i="76"/>
  <c r="AK297" i="76"/>
  <c r="AK298" i="76"/>
  <c r="AK299" i="76"/>
  <c r="AK300" i="76"/>
  <c r="AK301" i="76"/>
  <c r="AK302" i="76"/>
  <c r="AK303" i="76"/>
  <c r="AK304" i="76"/>
  <c r="AK305" i="76"/>
  <c r="AK306" i="76"/>
  <c r="AK307" i="76"/>
  <c r="AK308" i="76"/>
  <c r="AK309" i="76"/>
  <c r="AK310" i="76"/>
  <c r="AK311" i="76"/>
  <c r="AK312" i="76"/>
  <c r="AK313" i="76"/>
  <c r="AK314" i="76"/>
  <c r="AK315" i="76"/>
  <c r="AK316" i="76"/>
  <c r="AK317" i="76"/>
  <c r="AK318" i="76"/>
  <c r="AK319" i="76"/>
  <c r="AK320" i="76"/>
  <c r="AK321" i="76"/>
  <c r="AK322" i="76"/>
  <c r="AK323" i="76"/>
  <c r="AK324" i="76"/>
  <c r="AK325" i="76"/>
  <c r="AK326" i="76"/>
  <c r="AK327" i="76"/>
  <c r="AK328" i="76"/>
  <c r="AK329" i="76"/>
  <c r="AK330" i="76"/>
  <c r="AK331" i="76"/>
  <c r="AK332" i="76"/>
  <c r="AK333" i="76"/>
  <c r="AK334" i="76"/>
  <c r="AK335" i="76"/>
  <c r="AK336" i="76"/>
  <c r="AK337" i="76"/>
  <c r="AK338" i="76"/>
  <c r="AK339" i="76"/>
  <c r="AK340" i="76"/>
  <c r="AK341" i="76"/>
  <c r="AK342" i="76"/>
  <c r="AK343" i="76"/>
  <c r="AK344" i="76"/>
  <c r="AK345" i="76"/>
  <c r="AK346" i="76"/>
  <c r="AK347" i="76"/>
  <c r="AK348" i="76"/>
  <c r="AK4" i="76"/>
  <c r="AL87" i="76" l="1"/>
  <c r="AL11" i="76"/>
  <c r="R5" i="76"/>
  <c r="F83" i="20" s="1"/>
  <c r="AL250" i="76"/>
  <c r="AL202" i="76"/>
  <c r="AL186" i="76"/>
  <c r="AL170" i="76"/>
  <c r="AL138" i="76"/>
  <c r="AL13" i="76"/>
  <c r="AL326" i="76"/>
  <c r="AL345" i="76"/>
  <c r="AL297" i="76"/>
  <c r="AL257" i="76"/>
  <c r="AL344" i="76"/>
  <c r="AL264" i="76"/>
  <c r="AL216" i="76"/>
  <c r="AL120" i="76"/>
  <c r="AL104" i="76"/>
  <c r="AL88" i="76"/>
  <c r="AL72" i="76"/>
  <c r="AL56" i="76"/>
  <c r="AL40" i="76"/>
  <c r="AL24" i="76"/>
  <c r="AL8" i="76"/>
  <c r="R9" i="76"/>
  <c r="F275" i="20" s="1"/>
  <c r="R11" i="76"/>
  <c r="F41" i="20" s="1"/>
  <c r="R21" i="76"/>
  <c r="F100" i="20" s="1"/>
  <c r="R31" i="76"/>
  <c r="F102" i="20" s="1"/>
  <c r="R43" i="76"/>
  <c r="F295" i="20" s="1"/>
  <c r="R53" i="76"/>
  <c r="F168" i="20" s="1"/>
  <c r="R63" i="76"/>
  <c r="F113" i="20" s="1"/>
  <c r="R71" i="76"/>
  <c r="F63" i="20" s="1"/>
  <c r="R79" i="76"/>
  <c r="F103" i="20" s="1"/>
  <c r="R87" i="76"/>
  <c r="F120" i="20" s="1"/>
  <c r="R95" i="76"/>
  <c r="F227" i="20" s="1"/>
  <c r="R103" i="76"/>
  <c r="F338" i="20" s="1"/>
  <c r="R111" i="76"/>
  <c r="F308" i="20" s="1"/>
  <c r="R119" i="76"/>
  <c r="F282" i="20" s="1"/>
  <c r="R127" i="76"/>
  <c r="F260" i="20" s="1"/>
  <c r="R133" i="76"/>
  <c r="F166" i="20" s="1"/>
  <c r="R138" i="76"/>
  <c r="F353" i="20" s="1"/>
  <c r="R143" i="76"/>
  <c r="F352" i="20" s="1"/>
  <c r="R149" i="76"/>
  <c r="F326" i="20" s="1"/>
  <c r="R154" i="76"/>
  <c r="F32" i="20" s="1"/>
  <c r="R159" i="76"/>
  <c r="F128" i="20" s="1"/>
  <c r="R165" i="76"/>
  <c r="F317" i="20" s="1"/>
  <c r="R170" i="76"/>
  <c r="F305" i="20" s="1"/>
  <c r="R175" i="76"/>
  <c r="F320" i="20" s="1"/>
  <c r="R181" i="76"/>
  <c r="F358" i="20" s="1"/>
  <c r="R186" i="76"/>
  <c r="F331" i="20" s="1"/>
  <c r="R191" i="76"/>
  <c r="F154" i="20" s="1"/>
  <c r="R197" i="76"/>
  <c r="F328" i="20" s="1"/>
  <c r="R202" i="76"/>
  <c r="F357" i="20" s="1"/>
  <c r="R207" i="76"/>
  <c r="F116" i="20" s="1"/>
  <c r="R213" i="76"/>
  <c r="F182" i="20" s="1"/>
  <c r="R218" i="76"/>
  <c r="F153" i="20" s="1"/>
  <c r="R223" i="76"/>
  <c r="F355" i="20" s="1"/>
  <c r="R229" i="76"/>
  <c r="F126" i="20" s="1"/>
  <c r="R234" i="76"/>
  <c r="F200" i="20" s="1"/>
  <c r="R239" i="76"/>
  <c r="F69" i="20" s="1"/>
  <c r="R245" i="76"/>
  <c r="F294" i="20" s="1"/>
  <c r="R250" i="76"/>
  <c r="F81" i="20" s="1"/>
  <c r="R255" i="76"/>
  <c r="F349" i="20" s="1"/>
  <c r="R261" i="76"/>
  <c r="F66" i="20" s="1"/>
  <c r="R266" i="76"/>
  <c r="F235" i="20" s="1"/>
  <c r="R271" i="76"/>
  <c r="F64" i="20" s="1"/>
  <c r="R277" i="76"/>
  <c r="F167" i="20" s="1"/>
  <c r="R282" i="76"/>
  <c r="F34" i="20" s="1"/>
  <c r="R287" i="76"/>
  <c r="F24" i="20" s="1"/>
  <c r="R293" i="76"/>
  <c r="F31" i="20" s="1"/>
  <c r="R298" i="76"/>
  <c r="F29" i="20" s="1"/>
  <c r="R303" i="76"/>
  <c r="F17" i="20" s="1"/>
  <c r="R309" i="76"/>
  <c r="F35" i="20" s="1"/>
  <c r="R314" i="76"/>
  <c r="F91" i="20" s="1"/>
  <c r="R319" i="76"/>
  <c r="F55" i="20" s="1"/>
  <c r="R325" i="76"/>
  <c r="F171" i="20" s="1"/>
  <c r="R330" i="76"/>
  <c r="F239" i="20" s="1"/>
  <c r="R335" i="76"/>
  <c r="F123" i="20" s="1"/>
  <c r="R341" i="76"/>
  <c r="F179" i="20" s="1"/>
  <c r="R346" i="76"/>
  <c r="F323" i="20" s="1"/>
  <c r="R13" i="76"/>
  <c r="F219" i="20" s="1"/>
  <c r="R23" i="76"/>
  <c r="F146" i="20" s="1"/>
  <c r="R35" i="76"/>
  <c r="F132" i="20" s="1"/>
  <c r="R45" i="76"/>
  <c r="F165" i="20" s="1"/>
  <c r="R55" i="76"/>
  <c r="F246" i="20" s="1"/>
  <c r="R65" i="76"/>
  <c r="F251" i="20" s="1"/>
  <c r="R73" i="76"/>
  <c r="F173" i="20" s="1"/>
  <c r="R81" i="76"/>
  <c r="F43" i="20" s="1"/>
  <c r="R89" i="76"/>
  <c r="F82" i="20" s="1"/>
  <c r="R97" i="76"/>
  <c r="F161" i="20" s="1"/>
  <c r="R105" i="76"/>
  <c r="F229" i="20" s="1"/>
  <c r="R113" i="76"/>
  <c r="F278" i="20" s="1"/>
  <c r="R121" i="76"/>
  <c r="F336" i="20" s="1"/>
  <c r="R129" i="76"/>
  <c r="F301" i="20" s="1"/>
  <c r="R134" i="76"/>
  <c r="F346" i="20" s="1"/>
  <c r="R139" i="76"/>
  <c r="F309" i="20" s="1"/>
  <c r="R145" i="76"/>
  <c r="F45" i="20" s="1"/>
  <c r="R150" i="76"/>
  <c r="F98" i="20" s="1"/>
  <c r="R155" i="76"/>
  <c r="F99" i="20" s="1"/>
  <c r="R161" i="76"/>
  <c r="F143" i="20" s="1"/>
  <c r="R166" i="76"/>
  <c r="F124" i="20" s="1"/>
  <c r="R171" i="76"/>
  <c r="F330" i="20" s="1"/>
  <c r="R177" i="76"/>
  <c r="F264" i="20" s="1"/>
  <c r="R182" i="76"/>
  <c r="F306" i="20" s="1"/>
  <c r="R187" i="76"/>
  <c r="F262" i="20" s="1"/>
  <c r="R193" i="76"/>
  <c r="F106" i="20" s="1"/>
  <c r="R198" i="76"/>
  <c r="F130" i="20" s="1"/>
  <c r="R203" i="76"/>
  <c r="F313" i="20" s="1"/>
  <c r="R209" i="76"/>
  <c r="F322" i="20" s="1"/>
  <c r="R214" i="76"/>
  <c r="F289" i="20" s="1"/>
  <c r="R219" i="76"/>
  <c r="F325" i="20" s="1"/>
  <c r="R225" i="76"/>
  <c r="F334" i="20" s="1"/>
  <c r="R230" i="76"/>
  <c r="F121" i="20" s="1"/>
  <c r="R235" i="76"/>
  <c r="F196" i="20" s="1"/>
  <c r="R241" i="76"/>
  <c r="F117" i="20" s="1"/>
  <c r="R246" i="76"/>
  <c r="F318" i="20" s="1"/>
  <c r="R251" i="76"/>
  <c r="F203" i="20" s="1"/>
  <c r="R257" i="76"/>
  <c r="F223" i="20" s="1"/>
  <c r="R262" i="76"/>
  <c r="F343" i="20" s="1"/>
  <c r="R267" i="76"/>
  <c r="F348" i="20" s="1"/>
  <c r="R273" i="76"/>
  <c r="F259" i="20" s="1"/>
  <c r="R278" i="76"/>
  <c r="F269" i="20" s="1"/>
  <c r="R283" i="76"/>
  <c r="F59" i="20" s="1"/>
  <c r="R289" i="76"/>
  <c r="F33" i="20" s="1"/>
  <c r="R294" i="76"/>
  <c r="F16" i="20" s="1"/>
  <c r="R299" i="76"/>
  <c r="F21" i="20" s="1"/>
  <c r="R305" i="76"/>
  <c r="F25" i="20" s="1"/>
  <c r="R310" i="76"/>
  <c r="F54" i="20" s="1"/>
  <c r="R315" i="76"/>
  <c r="F241" i="20" s="1"/>
  <c r="R321" i="76"/>
  <c r="F245" i="20" s="1"/>
  <c r="R326" i="76"/>
  <c r="F255" i="20" s="1"/>
  <c r="R331" i="76"/>
  <c r="F68" i="20" s="1"/>
  <c r="R337" i="76"/>
  <c r="F249" i="20" s="1"/>
  <c r="R342" i="76"/>
  <c r="F191" i="20" s="1"/>
  <c r="R347" i="76"/>
  <c r="F307" i="20" s="1"/>
  <c r="R4" i="76"/>
  <c r="F73" i="20" s="1"/>
  <c r="R345" i="76"/>
  <c r="F72" i="20" s="1"/>
  <c r="R339" i="76"/>
  <c r="F214" i="20" s="1"/>
  <c r="R334" i="76"/>
  <c r="F283" i="20" s="1"/>
  <c r="R329" i="76"/>
  <c r="F149" i="20" s="1"/>
  <c r="R323" i="76"/>
  <c r="F162" i="20" s="1"/>
  <c r="R318" i="76"/>
  <c r="F232" i="20" s="1"/>
  <c r="R313" i="76"/>
  <c r="F26" i="20" s="1"/>
  <c r="R307" i="76"/>
  <c r="F19" i="20" s="1"/>
  <c r="R302" i="76"/>
  <c r="F27" i="20" s="1"/>
  <c r="R297" i="76"/>
  <c r="F57" i="20" s="1"/>
  <c r="R291" i="76"/>
  <c r="F49" i="20" s="1"/>
  <c r="R286" i="76"/>
  <c r="F36" i="20" s="1"/>
  <c r="R281" i="76"/>
  <c r="F20" i="20" s="1"/>
  <c r="R275" i="76"/>
  <c r="F236" i="20" s="1"/>
  <c r="R270" i="76"/>
  <c r="F186" i="20" s="1"/>
  <c r="R265" i="76"/>
  <c r="F293" i="20" s="1"/>
  <c r="R259" i="76"/>
  <c r="F208" i="20" s="1"/>
  <c r="R254" i="76"/>
  <c r="F216" i="20" s="1"/>
  <c r="R249" i="76"/>
  <c r="F204" i="20" s="1"/>
  <c r="R243" i="76"/>
  <c r="F292" i="20" s="1"/>
  <c r="R238" i="76"/>
  <c r="F225" i="20" s="1"/>
  <c r="R233" i="76"/>
  <c r="F244" i="20" s="1"/>
  <c r="R227" i="76"/>
  <c r="F296" i="20" s="1"/>
  <c r="R222" i="76"/>
  <c r="F150" i="20" s="1"/>
  <c r="R217" i="76"/>
  <c r="F217" i="20" s="1"/>
  <c r="R211" i="76"/>
  <c r="F302" i="20" s="1"/>
  <c r="R206" i="76"/>
  <c r="F122" i="20" s="1"/>
  <c r="R201" i="76"/>
  <c r="F201" i="20" s="1"/>
  <c r="R195" i="76"/>
  <c r="F350" i="20" s="1"/>
  <c r="R190" i="76"/>
  <c r="F354" i="20" s="1"/>
  <c r="R185" i="76"/>
  <c r="F345" i="20" s="1"/>
  <c r="R179" i="76"/>
  <c r="F234" i="20" s="1"/>
  <c r="R174" i="76"/>
  <c r="F147" i="20" s="1"/>
  <c r="R169" i="76"/>
  <c r="F129" i="20" s="1"/>
  <c r="R163" i="76"/>
  <c r="F351" i="20" s="1"/>
  <c r="R158" i="76"/>
  <c r="F210" i="20" s="1"/>
  <c r="R153" i="76"/>
  <c r="F324" i="20" s="1"/>
  <c r="R147" i="76"/>
  <c r="F52" i="20" s="1"/>
  <c r="R142" i="76"/>
  <c r="F105" i="20" s="1"/>
  <c r="R137" i="76"/>
  <c r="F109" i="20" s="1"/>
  <c r="R131" i="76"/>
  <c r="F110" i="20" s="1"/>
  <c r="R125" i="76"/>
  <c r="F115" i="20" s="1"/>
  <c r="R117" i="76"/>
  <c r="F356" i="20" s="1"/>
  <c r="R109" i="76"/>
  <c r="F193" i="20" s="1"/>
  <c r="R101" i="76"/>
  <c r="F300" i="20" s="1"/>
  <c r="R93" i="76"/>
  <c r="F240" i="20" s="1"/>
  <c r="R85" i="76"/>
  <c r="F209" i="20" s="1"/>
  <c r="R77" i="76"/>
  <c r="F226" i="20" s="1"/>
  <c r="R69" i="76"/>
  <c r="F118" i="20" s="1"/>
  <c r="R61" i="76"/>
  <c r="F80" i="20" s="1"/>
  <c r="R51" i="76"/>
  <c r="F252" i="20" s="1"/>
  <c r="R39" i="76"/>
  <c r="F137" i="20" s="1"/>
  <c r="R29" i="76"/>
  <c r="F97" i="20" s="1"/>
  <c r="R19" i="76"/>
  <c r="F158" i="20" s="1"/>
  <c r="R7" i="76"/>
  <c r="F274" i="20" s="1"/>
  <c r="H7" i="73"/>
  <c r="R348" i="76"/>
  <c r="F335" i="20" s="1"/>
  <c r="R343" i="76"/>
  <c r="F280" i="20" s="1"/>
  <c r="R338" i="76"/>
  <c r="F248" i="20" s="1"/>
  <c r="R333" i="76"/>
  <c r="F76" i="20" s="1"/>
  <c r="R327" i="76"/>
  <c r="F265" i="20" s="1"/>
  <c r="R322" i="76"/>
  <c r="F159" i="20" s="1"/>
  <c r="R317" i="76"/>
  <c r="F92" i="20" s="1"/>
  <c r="R311" i="76"/>
  <c r="F51" i="20" s="1"/>
  <c r="R306" i="76"/>
  <c r="F53" i="20" s="1"/>
  <c r="R301" i="76"/>
  <c r="F58" i="20" s="1"/>
  <c r="R295" i="76"/>
  <c r="F22" i="20" s="1"/>
  <c r="R290" i="76"/>
  <c r="F48" i="20" s="1"/>
  <c r="R285" i="76"/>
  <c r="F62" i="20" s="1"/>
  <c r="R279" i="76"/>
  <c r="F104" i="20" s="1"/>
  <c r="R274" i="76"/>
  <c r="F164" i="20" s="1"/>
  <c r="R269" i="76"/>
  <c r="F174" i="20" s="1"/>
  <c r="R263" i="76"/>
  <c r="F170" i="20" s="1"/>
  <c r="R258" i="76"/>
  <c r="F213" i="20" s="1"/>
  <c r="R253" i="76"/>
  <c r="F220" i="20" s="1"/>
  <c r="R247" i="76"/>
  <c r="F180" i="20" s="1"/>
  <c r="R242" i="76"/>
  <c r="F175" i="20" s="1"/>
  <c r="R237" i="76"/>
  <c r="F211" i="20" s="1"/>
  <c r="R231" i="76"/>
  <c r="F74" i="20" s="1"/>
  <c r="R226" i="76"/>
  <c r="F360" i="20" s="1"/>
  <c r="R221" i="76"/>
  <c r="F101" i="20" s="1"/>
  <c r="R215" i="76"/>
  <c r="F311" i="20" s="1"/>
  <c r="R210" i="76"/>
  <c r="F112" i="20" s="1"/>
  <c r="R205" i="76"/>
  <c r="F139" i="20" s="1"/>
  <c r="R199" i="76"/>
  <c r="F42" i="20" s="1"/>
  <c r="R194" i="76"/>
  <c r="F303" i="20" s="1"/>
  <c r="R189" i="76"/>
  <c r="F279" i="20" s="1"/>
  <c r="R183" i="76"/>
  <c r="F86" i="20" s="1"/>
  <c r="R178" i="76"/>
  <c r="F84" i="20" s="1"/>
  <c r="R173" i="76"/>
  <c r="F127" i="20" s="1"/>
  <c r="R167" i="76"/>
  <c r="F189" i="20" s="1"/>
  <c r="R162" i="76"/>
  <c r="F144" i="20" s="1"/>
  <c r="R157" i="76"/>
  <c r="F140" i="20" s="1"/>
  <c r="R151" i="76"/>
  <c r="F85" i="20" s="1"/>
  <c r="R146" i="76"/>
  <c r="F88" i="20" s="1"/>
  <c r="R141" i="76"/>
  <c r="F276" i="20" s="1"/>
  <c r="R135" i="76"/>
  <c r="F157" i="20" s="1"/>
  <c r="R130" i="76"/>
  <c r="F257" i="20" s="1"/>
  <c r="R123" i="76"/>
  <c r="F258" i="20" s="1"/>
  <c r="R115" i="76"/>
  <c r="F47" i="20" s="1"/>
  <c r="R107" i="76"/>
  <c r="F250" i="20" s="1"/>
  <c r="R99" i="76"/>
  <c r="F133" i="20" s="1"/>
  <c r="R91" i="76"/>
  <c r="F134" i="20" s="1"/>
  <c r="R83" i="76"/>
  <c r="F163" i="20" s="1"/>
  <c r="R75" i="76"/>
  <c r="F237" i="20" s="1"/>
  <c r="R67" i="76"/>
  <c r="F207" i="20" s="1"/>
  <c r="R59" i="76"/>
  <c r="F270" i="20" s="1"/>
  <c r="R47" i="76"/>
  <c r="F333" i="20" s="1"/>
  <c r="R37" i="76"/>
  <c r="F184" i="20" s="1"/>
  <c r="R27" i="76"/>
  <c r="F172" i="20" s="1"/>
  <c r="R15" i="76"/>
  <c r="F87" i="20" s="1"/>
  <c r="H6" i="73"/>
  <c r="H11" i="73" s="1"/>
  <c r="H10" i="73"/>
  <c r="R6" i="76"/>
  <c r="F233" i="20" s="1"/>
  <c r="H8" i="73"/>
  <c r="H9" i="73"/>
  <c r="D20" i="28"/>
  <c r="D351" i="73"/>
  <c r="R57" i="76"/>
  <c r="F205" i="20" s="1"/>
  <c r="R49" i="76"/>
  <c r="F107" i="20" s="1"/>
  <c r="R41" i="76"/>
  <c r="F266" i="20" s="1"/>
  <c r="R33" i="76"/>
  <c r="F221" i="20" s="1"/>
  <c r="R25" i="76"/>
  <c r="F155" i="20" s="1"/>
  <c r="R17" i="76"/>
  <c r="F215" i="20" s="1"/>
  <c r="R344" i="76"/>
  <c r="F114" i="20" s="1"/>
  <c r="R340" i="76"/>
  <c r="F299" i="20" s="1"/>
  <c r="R336" i="76"/>
  <c r="F199" i="20" s="1"/>
  <c r="R332" i="76"/>
  <c r="F93" i="20" s="1"/>
  <c r="R328" i="76"/>
  <c r="F77" i="20" s="1"/>
  <c r="R324" i="76"/>
  <c r="F231" i="20" s="1"/>
  <c r="R320" i="76"/>
  <c r="F94" i="20" s="1"/>
  <c r="R316" i="76"/>
  <c r="F70" i="20" s="1"/>
  <c r="R312" i="76"/>
  <c r="F18" i="20" s="1"/>
  <c r="R308" i="76"/>
  <c r="F23" i="20" s="1"/>
  <c r="R304" i="76"/>
  <c r="F28" i="20" s="1"/>
  <c r="R300" i="76"/>
  <c r="F44" i="20" s="1"/>
  <c r="R296" i="76"/>
  <c r="F46" i="20" s="1"/>
  <c r="R292" i="76"/>
  <c r="F40" i="20" s="1"/>
  <c r="R288" i="76"/>
  <c r="F39" i="20" s="1"/>
  <c r="R284" i="76"/>
  <c r="F56" i="20" s="1"/>
  <c r="R280" i="76"/>
  <c r="F271" i="20" s="1"/>
  <c r="R276" i="76"/>
  <c r="F198" i="20" s="1"/>
  <c r="R272" i="76"/>
  <c r="F263" i="20" s="1"/>
  <c r="R268" i="76"/>
  <c r="F256" i="20" s="1"/>
  <c r="R264" i="76"/>
  <c r="F224" i="20" s="1"/>
  <c r="R260" i="76"/>
  <c r="F218" i="20" s="1"/>
  <c r="R256" i="76"/>
  <c r="F242" i="20" s="1"/>
  <c r="R252" i="76"/>
  <c r="F188" i="20" s="1"/>
  <c r="R248" i="76"/>
  <c r="F332" i="20" s="1"/>
  <c r="R244" i="76"/>
  <c r="F192" i="20" s="1"/>
  <c r="R240" i="76"/>
  <c r="F135" i="20" s="1"/>
  <c r="R236" i="76"/>
  <c r="F176" i="20" s="1"/>
  <c r="R232" i="76"/>
  <c r="F185" i="20" s="1"/>
  <c r="R228" i="76"/>
  <c r="F119" i="20" s="1"/>
  <c r="R224" i="76"/>
  <c r="F310" i="20" s="1"/>
  <c r="R220" i="76"/>
  <c r="F151" i="20" s="1"/>
  <c r="R216" i="76"/>
  <c r="F297" i="20" s="1"/>
  <c r="R212" i="76"/>
  <c r="F136" i="20" s="1"/>
  <c r="R208" i="76"/>
  <c r="F281" i="20" s="1"/>
  <c r="R204" i="76"/>
  <c r="F315" i="20" s="1"/>
  <c r="R200" i="76"/>
  <c r="F344" i="20" s="1"/>
  <c r="R196" i="76"/>
  <c r="F284" i="20" s="1"/>
  <c r="R192" i="76"/>
  <c r="F206" i="20" s="1"/>
  <c r="R188" i="76"/>
  <c r="F288" i="20" s="1"/>
  <c r="R184" i="76"/>
  <c r="F316" i="20" s="1"/>
  <c r="R180" i="76"/>
  <c r="F359" i="20" s="1"/>
  <c r="R176" i="76"/>
  <c r="F290" i="20" s="1"/>
  <c r="R172" i="76"/>
  <c r="F267" i="20" s="1"/>
  <c r="R168" i="76"/>
  <c r="F141" i="20" s="1"/>
  <c r="R164" i="76"/>
  <c r="F78" i="20" s="1"/>
  <c r="R160" i="76"/>
  <c r="F304" i="20" s="1"/>
  <c r="R156" i="76"/>
  <c r="F37" i="20" s="1"/>
  <c r="R152" i="76"/>
  <c r="F50" i="20" s="1"/>
  <c r="R148" i="76"/>
  <c r="F319" i="20" s="1"/>
  <c r="R144" i="76"/>
  <c r="F341" i="20" s="1"/>
  <c r="R140" i="76"/>
  <c r="F148" i="20" s="1"/>
  <c r="R136" i="76"/>
  <c r="F169" i="20" s="1"/>
  <c r="R132" i="76"/>
  <c r="F268" i="20" s="1"/>
  <c r="R128" i="76"/>
  <c r="F75" i="20" s="1"/>
  <c r="R124" i="76"/>
  <c r="F277" i="20" s="1"/>
  <c r="R120" i="76"/>
  <c r="F253" i="20" s="1"/>
  <c r="R116" i="76"/>
  <c r="F145" i="20" s="1"/>
  <c r="R112" i="76"/>
  <c r="F285" i="20" s="1"/>
  <c r="R108" i="76"/>
  <c r="F286" i="20" s="1"/>
  <c r="R104" i="76"/>
  <c r="F314" i="20" s="1"/>
  <c r="R100" i="76"/>
  <c r="F247" i="20" s="1"/>
  <c r="R96" i="76"/>
  <c r="F212" i="20" s="1"/>
  <c r="R92" i="76"/>
  <c r="F187" i="20" s="1"/>
  <c r="R88" i="76"/>
  <c r="F197" i="20" s="1"/>
  <c r="R84" i="76"/>
  <c r="F190" i="20" s="1"/>
  <c r="R80" i="76"/>
  <c r="F108" i="20" s="1"/>
  <c r="R76" i="76"/>
  <c r="F291" i="20" s="1"/>
  <c r="R72" i="76"/>
  <c r="F131" i="20" s="1"/>
  <c r="R68" i="76"/>
  <c r="F95" i="20" s="1"/>
  <c r="R64" i="76"/>
  <c r="F89" i="20" s="1"/>
  <c r="R60" i="76"/>
  <c r="F238" i="20" s="1"/>
  <c r="R56" i="76"/>
  <c r="F228" i="20" s="1"/>
  <c r="R52" i="76"/>
  <c r="F152" i="20" s="1"/>
  <c r="R48" i="76"/>
  <c r="F160" i="20" s="1"/>
  <c r="R44" i="76"/>
  <c r="F60" i="20" s="1"/>
  <c r="R40" i="76"/>
  <c r="F327" i="20" s="1"/>
  <c r="R36" i="76"/>
  <c r="F261" i="20" s="1"/>
  <c r="R32" i="76"/>
  <c r="F340" i="20" s="1"/>
  <c r="R28" i="76"/>
  <c r="F230" i="20" s="1"/>
  <c r="R24" i="76"/>
  <c r="F194" i="20" s="1"/>
  <c r="R20" i="76"/>
  <c r="F65" i="20" s="1"/>
  <c r="R16" i="76"/>
  <c r="F339" i="20" s="1"/>
  <c r="R12" i="76"/>
  <c r="F156" i="20" s="1"/>
  <c r="R8" i="76"/>
  <c r="F347" i="20" s="1"/>
  <c r="R126" i="76"/>
  <c r="F272" i="20" s="1"/>
  <c r="R122" i="76"/>
  <c r="F254" i="20" s="1"/>
  <c r="R118" i="76"/>
  <c r="F273" i="20" s="1"/>
  <c r="R114" i="76"/>
  <c r="F202" i="20" s="1"/>
  <c r="R110" i="76"/>
  <c r="F195" i="20" s="1"/>
  <c r="R106" i="76"/>
  <c r="F329" i="20" s="1"/>
  <c r="R102" i="76"/>
  <c r="F337" i="20" s="1"/>
  <c r="R98" i="76"/>
  <c r="F178" i="20" s="1"/>
  <c r="R94" i="76"/>
  <c r="F287" i="20" s="1"/>
  <c r="R90" i="76"/>
  <c r="F298" i="20" s="1"/>
  <c r="R86" i="76"/>
  <c r="F125" i="20" s="1"/>
  <c r="R82" i="76"/>
  <c r="F38" i="20" s="1"/>
  <c r="R78" i="76"/>
  <c r="F61" i="20" s="1"/>
  <c r="R74" i="76"/>
  <c r="F183" i="20" s="1"/>
  <c r="R70" i="76"/>
  <c r="F96" i="20" s="1"/>
  <c r="R66" i="76"/>
  <c r="F67" i="20" s="1"/>
  <c r="R62" i="76"/>
  <c r="F79" i="20" s="1"/>
  <c r="R58" i="76"/>
  <c r="F177" i="20" s="1"/>
  <c r="R54" i="76"/>
  <c r="F111" i="20" s="1"/>
  <c r="R50" i="76"/>
  <c r="F30" i="20" s="1"/>
  <c r="R46" i="76"/>
  <c r="F71" i="20" s="1"/>
  <c r="R42" i="76"/>
  <c r="F312" i="20" s="1"/>
  <c r="R38" i="76"/>
  <c r="F321" i="20" s="1"/>
  <c r="R34" i="76"/>
  <c r="F243" i="20" s="1"/>
  <c r="R30" i="76"/>
  <c r="F90" i="20" s="1"/>
  <c r="R26" i="76"/>
  <c r="F342" i="20" s="1"/>
  <c r="R22" i="76"/>
  <c r="F181" i="20" s="1"/>
  <c r="R18" i="76"/>
  <c r="F138" i="20" s="1"/>
  <c r="R14" i="76"/>
  <c r="F142" i="20" s="1"/>
  <c r="R10" i="76"/>
  <c r="F222" i="20" s="1"/>
  <c r="AL16" i="76" l="1"/>
  <c r="AL32" i="76"/>
  <c r="AL48" i="76"/>
  <c r="AL64" i="76"/>
  <c r="AL80" i="76"/>
  <c r="AL96" i="76"/>
  <c r="AL112" i="76"/>
  <c r="AL132" i="76"/>
  <c r="AL156" i="76"/>
  <c r="AL192" i="76"/>
  <c r="AL240" i="76"/>
  <c r="AL288" i="76"/>
  <c r="AL328" i="76"/>
  <c r="AL233" i="76"/>
  <c r="AL277" i="76"/>
  <c r="AL321" i="76"/>
  <c r="AL298" i="76"/>
  <c r="AL5" i="76"/>
  <c r="AL21" i="76"/>
  <c r="AL37" i="76"/>
  <c r="AL53" i="76"/>
  <c r="AL69" i="76"/>
  <c r="AL85" i="76"/>
  <c r="AL101" i="76"/>
  <c r="AL117" i="76"/>
  <c r="AL133" i="76"/>
  <c r="AL149" i="76"/>
  <c r="AL165" i="76"/>
  <c r="AL181" i="76"/>
  <c r="AL197" i="76"/>
  <c r="AL225" i="76"/>
  <c r="AL285" i="76"/>
  <c r="AL341" i="76"/>
  <c r="AL334" i="76"/>
  <c r="AL18" i="76"/>
  <c r="AL34" i="76"/>
  <c r="AL50" i="76"/>
  <c r="AL66" i="76"/>
  <c r="AL82" i="76"/>
  <c r="AL98" i="76"/>
  <c r="AL114" i="76"/>
  <c r="AL130" i="76"/>
  <c r="AL146" i="76"/>
  <c r="AL162" i="76"/>
  <c r="AL178" i="76"/>
  <c r="AL194" i="76"/>
  <c r="AL210" i="76"/>
  <c r="AL226" i="76"/>
  <c r="AL242" i="76"/>
  <c r="AL258" i="76"/>
  <c r="AL274" i="76"/>
  <c r="AL338" i="76"/>
  <c r="AL15" i="76"/>
  <c r="AL31" i="76"/>
  <c r="AL47" i="76"/>
  <c r="AL63" i="76"/>
  <c r="AL79" i="76"/>
  <c r="AL95" i="76"/>
  <c r="AL111" i="76"/>
  <c r="AL127" i="76"/>
  <c r="AL143" i="76"/>
  <c r="AL159" i="76"/>
  <c r="AL175" i="76"/>
  <c r="AL191" i="76"/>
  <c r="AL207" i="76"/>
  <c r="AL223" i="76"/>
  <c r="AL239" i="76"/>
  <c r="AL255" i="76"/>
  <c r="AL271" i="76"/>
  <c r="AL287" i="76"/>
  <c r="AL303" i="76"/>
  <c r="AL319" i="76"/>
  <c r="AL335" i="76"/>
  <c r="AL128" i="76"/>
  <c r="AL168" i="76"/>
  <c r="AL196" i="76"/>
  <c r="AL220" i="76"/>
  <c r="AL244" i="76"/>
  <c r="AL268" i="76"/>
  <c r="AL292" i="76"/>
  <c r="AL320" i="76"/>
  <c r="AL348" i="76"/>
  <c r="AL241" i="76"/>
  <c r="AL281" i="76"/>
  <c r="AL329" i="76"/>
  <c r="AL302" i="76"/>
  <c r="AL20" i="76"/>
  <c r="AL36" i="76"/>
  <c r="AL52" i="76"/>
  <c r="AL68" i="76"/>
  <c r="AL84" i="76"/>
  <c r="AL100" i="76"/>
  <c r="AL116" i="76"/>
  <c r="AL136" i="76"/>
  <c r="AL164" i="76"/>
  <c r="AL204" i="76"/>
  <c r="AL252" i="76"/>
  <c r="AL300" i="76"/>
  <c r="AL336" i="76"/>
  <c r="AL245" i="76"/>
  <c r="AL289" i="76"/>
  <c r="AL333" i="76"/>
  <c r="AL310" i="76"/>
  <c r="AL9" i="76"/>
  <c r="AL25" i="76"/>
  <c r="AL41" i="76"/>
  <c r="AL57" i="76"/>
  <c r="AL73" i="76"/>
  <c r="AL89" i="76"/>
  <c r="AL105" i="76"/>
  <c r="AL121" i="76"/>
  <c r="AL137" i="76"/>
  <c r="AL153" i="76"/>
  <c r="AL169" i="76"/>
  <c r="AL185" i="76"/>
  <c r="AL201" i="76"/>
  <c r="AL237" i="76"/>
  <c r="AL301" i="76"/>
  <c r="AL286" i="76"/>
  <c r="AL6" i="76"/>
  <c r="AL22" i="76"/>
  <c r="AL38" i="76"/>
  <c r="AL54" i="76"/>
  <c r="AL70" i="76"/>
  <c r="AL86" i="76"/>
  <c r="AL102" i="76"/>
  <c r="AL118" i="76"/>
  <c r="AL134" i="76"/>
  <c r="AL150" i="76"/>
  <c r="AL166" i="76"/>
  <c r="AL182" i="76"/>
  <c r="AL198" i="76"/>
  <c r="AL214" i="76"/>
  <c r="AL230" i="76"/>
  <c r="AL246" i="76"/>
  <c r="AL262" i="76"/>
  <c r="AL278" i="76"/>
  <c r="AL19" i="76"/>
  <c r="AL35" i="76"/>
  <c r="AL51" i="76"/>
  <c r="AL67" i="76"/>
  <c r="AL83" i="76"/>
  <c r="AL99" i="76"/>
  <c r="AL115" i="76"/>
  <c r="AL131" i="76"/>
  <c r="AL147" i="76"/>
  <c r="AL163" i="76"/>
  <c r="AL179" i="76"/>
  <c r="AL195" i="76"/>
  <c r="AL211" i="76"/>
  <c r="AL227" i="76"/>
  <c r="AL243" i="76"/>
  <c r="AL259" i="76"/>
  <c r="AL275" i="76"/>
  <c r="AL291" i="76"/>
  <c r="AL307" i="76"/>
  <c r="AL323" i="76"/>
  <c r="AL339" i="76"/>
  <c r="AL144" i="76"/>
  <c r="AL172" i="76"/>
  <c r="AL200" i="76"/>
  <c r="AL224" i="76"/>
  <c r="AL248" i="76"/>
  <c r="AL272" i="76"/>
  <c r="AL296" i="76"/>
  <c r="AL324" i="76"/>
  <c r="AL209" i="76"/>
  <c r="AL249" i="76"/>
  <c r="AL293" i="76"/>
  <c r="AL337" i="76"/>
  <c r="AL318" i="76"/>
  <c r="AL140" i="76"/>
  <c r="AL176" i="76"/>
  <c r="AL308" i="76"/>
  <c r="AL29" i="76"/>
  <c r="AL45" i="76"/>
  <c r="AL61" i="76"/>
  <c r="AL77" i="76"/>
  <c r="AL93" i="76"/>
  <c r="AL109" i="76"/>
  <c r="AL125" i="76"/>
  <c r="AL141" i="76"/>
  <c r="AL157" i="76"/>
  <c r="AL173" i="76"/>
  <c r="AL189" i="76"/>
  <c r="AL205" i="76"/>
  <c r="AL253" i="76"/>
  <c r="AL313" i="76"/>
  <c r="AL306" i="76"/>
  <c r="AL10" i="76"/>
  <c r="AL26" i="76"/>
  <c r="AL42" i="76"/>
  <c r="AL58" i="76"/>
  <c r="AL74" i="76"/>
  <c r="AL90" i="76"/>
  <c r="AL106" i="76"/>
  <c r="AL122" i="76"/>
  <c r="AL154" i="76"/>
  <c r="AL218" i="76"/>
  <c r="AL234" i="76"/>
  <c r="AL266" i="76"/>
  <c r="AL294" i="76"/>
  <c r="AL7" i="76"/>
  <c r="AL23" i="76"/>
  <c r="AL39" i="76"/>
  <c r="AL55" i="76"/>
  <c r="AL71" i="76"/>
  <c r="AL103" i="76"/>
  <c r="AL119" i="76"/>
  <c r="AL135" i="76"/>
  <c r="AL151" i="76"/>
  <c r="AL167" i="76"/>
  <c r="AL183" i="76"/>
  <c r="AL199" i="76"/>
  <c r="AL215" i="76"/>
  <c r="AL231" i="76"/>
  <c r="AL247" i="76"/>
  <c r="AL263" i="76"/>
  <c r="AL279" i="76"/>
  <c r="AL295" i="76"/>
  <c r="AL311" i="76"/>
  <c r="AL327" i="76"/>
  <c r="AL343" i="76"/>
  <c r="AL152" i="76"/>
  <c r="AL180" i="76"/>
  <c r="AL208" i="76"/>
  <c r="AL232" i="76"/>
  <c r="AL256" i="76"/>
  <c r="AL280" i="76"/>
  <c r="AL304" i="76"/>
  <c r="AL332" i="76"/>
  <c r="AL221" i="76"/>
  <c r="AL261" i="76"/>
  <c r="AL305" i="76"/>
  <c r="AL4" i="76"/>
  <c r="AL330" i="76"/>
  <c r="AL12" i="76"/>
  <c r="AL28" i="76"/>
  <c r="AL44" i="76"/>
  <c r="AL60" i="76"/>
  <c r="AL76" i="76"/>
  <c r="AL92" i="76"/>
  <c r="AL108" i="76"/>
  <c r="AL124" i="76"/>
  <c r="AL148" i="76"/>
  <c r="AL184" i="76"/>
  <c r="AL228" i="76"/>
  <c r="AL276" i="76"/>
  <c r="AL316" i="76"/>
  <c r="AL213" i="76"/>
  <c r="AL265" i="76"/>
  <c r="AL309" i="76"/>
  <c r="AL282" i="76"/>
  <c r="AL346" i="76"/>
  <c r="AL17" i="76"/>
  <c r="AL33" i="76"/>
  <c r="AL49" i="76"/>
  <c r="AL65" i="76"/>
  <c r="AL81" i="76"/>
  <c r="AL97" i="76"/>
  <c r="AL113" i="76"/>
  <c r="AL129" i="76"/>
  <c r="AL145" i="76"/>
  <c r="AL161" i="76"/>
  <c r="AL177" i="76"/>
  <c r="AL193" i="76"/>
  <c r="AL217" i="76"/>
  <c r="AL269" i="76"/>
  <c r="AL325" i="76"/>
  <c r="AL322" i="76"/>
  <c r="AL14" i="76"/>
  <c r="AL30" i="76"/>
  <c r="AL46" i="76"/>
  <c r="AL62" i="76"/>
  <c r="AL78" i="76"/>
  <c r="AL94" i="76"/>
  <c r="AL110" i="76"/>
  <c r="AL126" i="76"/>
  <c r="AL142" i="76"/>
  <c r="AL158" i="76"/>
  <c r="AL174" i="76"/>
  <c r="AL190" i="76"/>
  <c r="AL206" i="76"/>
  <c r="AL222" i="76"/>
  <c r="AL238" i="76"/>
  <c r="AL254" i="76"/>
  <c r="AL270" i="76"/>
  <c r="AL314" i="76"/>
  <c r="AL27" i="76"/>
  <c r="AL43" i="76"/>
  <c r="AL59" i="76"/>
  <c r="AL75" i="76"/>
  <c r="AL91" i="76"/>
  <c r="AL107" i="76"/>
  <c r="AL123" i="76"/>
  <c r="AL139" i="76"/>
  <c r="AL155" i="76"/>
  <c r="AL171" i="76"/>
  <c r="AL187" i="76"/>
  <c r="AL203" i="76"/>
  <c r="AL219" i="76"/>
  <c r="AL235" i="76"/>
  <c r="AL251" i="76"/>
  <c r="AL267" i="76"/>
  <c r="AL283" i="76"/>
  <c r="AL299" i="76"/>
  <c r="AL315" i="76"/>
  <c r="AL331" i="76"/>
  <c r="AL347" i="76"/>
  <c r="AL160" i="76"/>
  <c r="AL188" i="76"/>
  <c r="AL212" i="76"/>
  <c r="AL236" i="76"/>
  <c r="AL260" i="76"/>
  <c r="AL284" i="76"/>
  <c r="AL312" i="76"/>
  <c r="AL340" i="76"/>
  <c r="AL229" i="76"/>
  <c r="AL273" i="76"/>
  <c r="AL317" i="76"/>
  <c r="AL290" i="76"/>
  <c r="AL342" i="76"/>
  <c r="M4" i="44"/>
  <c r="Q4" i="44"/>
  <c r="AI4" i="44"/>
  <c r="L4" i="44"/>
  <c r="AF4" i="44"/>
  <c r="Q5" i="44" l="1"/>
  <c r="Q6" i="44"/>
  <c r="Q7" i="44"/>
  <c r="Q8" i="44"/>
  <c r="Q9" i="44"/>
  <c r="Q10" i="44"/>
  <c r="Q11" i="44"/>
  <c r="Q12" i="44"/>
  <c r="Q13" i="44"/>
  <c r="Q14" i="44"/>
  <c r="Q15" i="44"/>
  <c r="Q16" i="44"/>
  <c r="Q17" i="44"/>
  <c r="Q18" i="44"/>
  <c r="Q19" i="44"/>
  <c r="Q20" i="44"/>
  <c r="Q21" i="44"/>
  <c r="Q22" i="44"/>
  <c r="Q23" i="44"/>
  <c r="Q24" i="44"/>
  <c r="Q25" i="44"/>
  <c r="Q26" i="44"/>
  <c r="Q27" i="44"/>
  <c r="Q28" i="44"/>
  <c r="Q29" i="44"/>
  <c r="Q30" i="44"/>
  <c r="Q31" i="44"/>
  <c r="Q32" i="44"/>
  <c r="Q33" i="44"/>
  <c r="Q34" i="44"/>
  <c r="Q35" i="44"/>
  <c r="Q36" i="44"/>
  <c r="Q37" i="44"/>
  <c r="Q38" i="44"/>
  <c r="Q39" i="44"/>
  <c r="Q40" i="44"/>
  <c r="Q41" i="44"/>
  <c r="Q42" i="44"/>
  <c r="Q43" i="44"/>
  <c r="Q44" i="44"/>
  <c r="Q45" i="44"/>
  <c r="Q46" i="44"/>
  <c r="Q47" i="44"/>
  <c r="Q48" i="44"/>
  <c r="Q49" i="44"/>
  <c r="Q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97" i="44"/>
  <c r="Q98" i="44"/>
  <c r="Q99" i="44"/>
  <c r="Q100" i="44"/>
  <c r="Q101" i="44"/>
  <c r="Q102" i="44"/>
  <c r="Q103" i="44"/>
  <c r="Q104" i="44"/>
  <c r="Q105" i="44"/>
  <c r="Q106" i="44"/>
  <c r="Q107" i="44"/>
  <c r="Q108" i="44"/>
  <c r="Q109" i="44"/>
  <c r="Q110" i="44"/>
  <c r="Q111" i="44"/>
  <c r="Q112" i="44"/>
  <c r="Q113" i="44"/>
  <c r="Q114" i="44"/>
  <c r="Q115" i="44"/>
  <c r="Q116" i="44"/>
  <c r="Q117" i="44"/>
  <c r="Q118" i="44"/>
  <c r="Q119" i="44"/>
  <c r="Q120" i="44"/>
  <c r="Q121" i="44"/>
  <c r="Q122" i="44"/>
  <c r="Q123" i="44"/>
  <c r="Q124" i="44"/>
  <c r="Q125" i="44"/>
  <c r="Q126" i="44"/>
  <c r="Q127" i="44"/>
  <c r="Q128" i="44"/>
  <c r="Q129" i="44"/>
  <c r="Q130" i="44"/>
  <c r="Q131" i="44"/>
  <c r="Q132" i="44"/>
  <c r="Q133" i="44"/>
  <c r="Q134" i="44"/>
  <c r="Q135" i="44"/>
  <c r="Q136" i="44"/>
  <c r="Q137" i="44"/>
  <c r="Q138" i="44"/>
  <c r="Q139" i="44"/>
  <c r="Q140" i="44"/>
  <c r="Q141" i="44"/>
  <c r="Q142" i="44"/>
  <c r="Q143" i="44"/>
  <c r="Q144" i="44"/>
  <c r="Q145" i="44"/>
  <c r="Q146" i="44"/>
  <c r="Q147" i="44"/>
  <c r="Q148" i="44"/>
  <c r="Q149" i="44"/>
  <c r="Q150" i="44"/>
  <c r="Q151" i="44"/>
  <c r="Q152" i="44"/>
  <c r="Q153" i="44"/>
  <c r="Q154" i="44"/>
  <c r="Q155" i="44"/>
  <c r="Q156" i="44"/>
  <c r="Q157" i="44"/>
  <c r="Q158" i="44"/>
  <c r="Q159" i="44"/>
  <c r="Q160" i="44"/>
  <c r="Q161" i="44"/>
  <c r="Q162" i="44"/>
  <c r="Q163" i="44"/>
  <c r="Q164" i="44"/>
  <c r="Q165" i="44"/>
  <c r="Q166" i="44"/>
  <c r="Q167" i="44"/>
  <c r="Q168" i="44"/>
  <c r="Q169" i="44"/>
  <c r="Q170" i="44"/>
  <c r="Q171" i="44"/>
  <c r="Q172" i="44"/>
  <c r="Q173" i="44"/>
  <c r="Q174" i="44"/>
  <c r="Q175" i="44"/>
  <c r="Q176" i="44"/>
  <c r="Q177" i="44"/>
  <c r="Q178" i="44"/>
  <c r="Q179" i="44"/>
  <c r="Q180" i="44"/>
  <c r="Q181" i="44"/>
  <c r="Q182" i="44"/>
  <c r="Q183" i="44"/>
  <c r="Q184" i="44"/>
  <c r="Q185" i="44"/>
  <c r="Q186" i="44"/>
  <c r="Q187" i="44"/>
  <c r="Q188" i="44"/>
  <c r="Q189" i="44"/>
  <c r="Q190" i="44"/>
  <c r="Q191" i="44"/>
  <c r="Q192" i="44"/>
  <c r="Q193" i="44"/>
  <c r="Q194" i="44"/>
  <c r="Q195" i="44"/>
  <c r="Q196" i="44"/>
  <c r="Q197" i="44"/>
  <c r="Q198" i="44"/>
  <c r="Q199" i="44"/>
  <c r="Q200" i="44"/>
  <c r="Q201" i="44"/>
  <c r="Q202" i="44"/>
  <c r="Q203" i="44"/>
  <c r="Q204" i="44"/>
  <c r="Q205" i="44"/>
  <c r="Q206" i="44"/>
  <c r="Q207" i="44"/>
  <c r="Q208" i="44"/>
  <c r="Q209" i="44"/>
  <c r="Q210" i="44"/>
  <c r="Q211" i="44"/>
  <c r="Q212" i="44"/>
  <c r="Q213" i="44"/>
  <c r="Q214" i="44"/>
  <c r="Q215" i="44"/>
  <c r="Q216" i="44"/>
  <c r="Q217" i="44"/>
  <c r="Q218" i="44"/>
  <c r="Q219" i="44"/>
  <c r="Q220" i="44"/>
  <c r="Q221" i="44"/>
  <c r="Q222" i="44"/>
  <c r="Q223" i="44"/>
  <c r="Q224" i="44"/>
  <c r="Q225" i="44"/>
  <c r="Q226" i="44"/>
  <c r="Q227" i="44"/>
  <c r="Q228" i="44"/>
  <c r="Q229" i="44"/>
  <c r="Q230" i="44"/>
  <c r="Q231" i="44"/>
  <c r="Q232" i="44"/>
  <c r="Q233" i="44"/>
  <c r="Q234" i="44"/>
  <c r="Q235" i="44"/>
  <c r="Q236" i="44"/>
  <c r="Q237" i="44"/>
  <c r="Q238" i="44"/>
  <c r="Q239" i="44"/>
  <c r="Q240" i="44"/>
  <c r="Q241" i="44"/>
  <c r="Q242" i="44"/>
  <c r="Q243" i="44"/>
  <c r="Q244" i="44"/>
  <c r="Q245" i="44"/>
  <c r="Q246" i="44"/>
  <c r="Q247" i="44"/>
  <c r="Q248" i="44"/>
  <c r="Q249" i="44"/>
  <c r="Q250" i="44"/>
  <c r="Q251" i="44"/>
  <c r="Q252" i="44"/>
  <c r="Q253" i="44"/>
  <c r="Q254" i="44"/>
  <c r="Q255" i="44"/>
  <c r="Q256" i="44"/>
  <c r="Q257" i="44"/>
  <c r="Q258" i="44"/>
  <c r="Q259" i="44"/>
  <c r="Q260" i="44"/>
  <c r="Q261" i="44"/>
  <c r="Q262" i="44"/>
  <c r="Q263" i="44"/>
  <c r="Q264" i="44"/>
  <c r="Q265" i="44"/>
  <c r="Q266" i="44"/>
  <c r="Q267" i="44"/>
  <c r="Q268" i="44"/>
  <c r="Q269" i="44"/>
  <c r="Q270" i="44"/>
  <c r="Q271" i="44"/>
  <c r="Q272" i="44"/>
  <c r="Q273" i="44"/>
  <c r="Q274" i="44"/>
  <c r="Q275" i="44"/>
  <c r="Q276" i="44"/>
  <c r="Q277" i="44"/>
  <c r="Q278" i="44"/>
  <c r="Q279" i="44"/>
  <c r="Q280" i="44"/>
  <c r="Q281" i="44"/>
  <c r="Q282" i="44"/>
  <c r="Q283" i="44"/>
  <c r="Q284" i="44"/>
  <c r="Q285" i="44"/>
  <c r="Q286" i="44"/>
  <c r="Q287" i="44"/>
  <c r="Q288" i="44"/>
  <c r="Q289" i="44"/>
  <c r="Q290" i="44"/>
  <c r="Q291" i="44"/>
  <c r="Q292" i="44"/>
  <c r="Q293" i="44"/>
  <c r="Q294" i="44"/>
  <c r="Q295" i="44"/>
  <c r="Q296" i="44"/>
  <c r="Q297" i="44"/>
  <c r="Q298" i="44"/>
  <c r="Q299" i="44"/>
  <c r="Q300" i="44"/>
  <c r="Q301" i="44"/>
  <c r="Q302" i="44"/>
  <c r="Q303" i="44"/>
  <c r="Q304" i="44"/>
  <c r="Q305" i="44"/>
  <c r="Q306" i="44"/>
  <c r="Q307" i="44"/>
  <c r="Q308" i="44"/>
  <c r="Q309" i="44"/>
  <c r="Q310" i="44"/>
  <c r="Q311" i="44"/>
  <c r="Q312" i="44"/>
  <c r="Q313" i="44"/>
  <c r="Q314" i="44"/>
  <c r="Q315" i="44"/>
  <c r="Q316" i="44"/>
  <c r="Q317" i="44"/>
  <c r="Q318" i="44"/>
  <c r="Q319" i="44"/>
  <c r="Q320" i="44"/>
  <c r="Q321" i="44"/>
  <c r="Q322" i="44"/>
  <c r="Q323" i="44"/>
  <c r="Q324" i="44"/>
  <c r="Q325" i="44"/>
  <c r="Q326" i="44"/>
  <c r="Q327" i="44"/>
  <c r="Q328" i="44"/>
  <c r="Q329" i="44"/>
  <c r="Q330" i="44"/>
  <c r="Q331" i="44"/>
  <c r="Q332" i="44"/>
  <c r="Q333" i="44"/>
  <c r="Q334" i="44"/>
  <c r="Q335" i="44"/>
  <c r="Q336" i="44"/>
  <c r="Q337" i="44"/>
  <c r="Q338" i="44"/>
  <c r="Q339" i="44"/>
  <c r="Q340" i="44"/>
  <c r="Q341" i="44"/>
  <c r="Q342" i="44"/>
  <c r="Q343" i="44"/>
  <c r="Q344" i="44"/>
  <c r="Q345" i="44"/>
  <c r="Q346" i="44"/>
  <c r="Q347" i="44"/>
  <c r="Q348" i="44"/>
  <c r="AF5" i="44"/>
  <c r="AG5" i="44"/>
  <c r="AH5" i="44"/>
  <c r="AF6" i="44"/>
  <c r="AG6" i="44"/>
  <c r="AH6" i="44"/>
  <c r="AF7" i="44"/>
  <c r="AG7" i="44"/>
  <c r="AH7" i="44"/>
  <c r="AF8" i="44"/>
  <c r="AG8" i="44"/>
  <c r="AH8" i="44"/>
  <c r="AF9" i="44"/>
  <c r="AG9" i="44"/>
  <c r="AH9" i="44"/>
  <c r="AF10" i="44"/>
  <c r="AG10" i="44"/>
  <c r="AH10" i="44"/>
  <c r="AF11" i="44"/>
  <c r="AG11" i="44"/>
  <c r="AH11" i="44"/>
  <c r="AF12" i="44"/>
  <c r="AG12" i="44"/>
  <c r="AH12" i="44"/>
  <c r="AF13" i="44"/>
  <c r="AG13" i="44"/>
  <c r="AH13" i="44"/>
  <c r="AF14" i="44"/>
  <c r="AG14" i="44"/>
  <c r="AH14" i="44"/>
  <c r="AF15" i="44"/>
  <c r="AG15" i="44"/>
  <c r="AH15" i="44"/>
  <c r="AF16" i="44"/>
  <c r="AG16" i="44"/>
  <c r="AH16" i="44"/>
  <c r="AF17" i="44"/>
  <c r="AG17" i="44"/>
  <c r="AH17" i="44"/>
  <c r="AF18" i="44"/>
  <c r="AG18" i="44"/>
  <c r="AH18" i="44"/>
  <c r="AF19" i="44"/>
  <c r="AG19" i="44"/>
  <c r="AH19" i="44"/>
  <c r="AF20" i="44"/>
  <c r="AG20" i="44"/>
  <c r="AH20" i="44"/>
  <c r="AF21" i="44"/>
  <c r="AG21" i="44"/>
  <c r="AH21" i="44"/>
  <c r="AF22" i="44"/>
  <c r="AG22" i="44"/>
  <c r="AH22" i="44"/>
  <c r="AF23" i="44"/>
  <c r="AG23" i="44"/>
  <c r="AH23" i="44"/>
  <c r="AF24" i="44"/>
  <c r="AG24" i="44"/>
  <c r="AH24" i="44"/>
  <c r="AF25" i="44"/>
  <c r="AG25" i="44"/>
  <c r="AH25" i="44"/>
  <c r="AF26" i="44"/>
  <c r="AG26" i="44"/>
  <c r="AH26" i="44"/>
  <c r="AF27" i="44"/>
  <c r="AG27" i="44"/>
  <c r="AH27" i="44"/>
  <c r="AF28" i="44"/>
  <c r="AG28" i="44"/>
  <c r="AH28" i="44"/>
  <c r="AF29" i="44"/>
  <c r="AG29" i="44"/>
  <c r="AH29" i="44"/>
  <c r="AF30" i="44"/>
  <c r="AG30" i="44"/>
  <c r="AH30" i="44"/>
  <c r="AF31" i="44"/>
  <c r="AG31" i="44"/>
  <c r="AH31" i="44"/>
  <c r="AF32" i="44"/>
  <c r="AG32" i="44"/>
  <c r="AH32" i="44"/>
  <c r="AF33" i="44"/>
  <c r="AG33" i="44"/>
  <c r="AH33" i="44"/>
  <c r="AF34" i="44"/>
  <c r="AG34" i="44"/>
  <c r="AH34" i="44"/>
  <c r="AF35" i="44"/>
  <c r="AG35" i="44"/>
  <c r="AH35" i="44"/>
  <c r="AF36" i="44"/>
  <c r="AG36" i="44"/>
  <c r="AH36" i="44"/>
  <c r="AF37" i="44"/>
  <c r="AG37" i="44"/>
  <c r="AH37" i="44"/>
  <c r="AF38" i="44"/>
  <c r="AG38" i="44"/>
  <c r="AH38" i="44"/>
  <c r="AF39" i="44"/>
  <c r="AG39" i="44"/>
  <c r="AH39" i="44"/>
  <c r="AF40" i="44"/>
  <c r="AG40" i="44"/>
  <c r="AH40" i="44"/>
  <c r="AF41" i="44"/>
  <c r="AG41" i="44"/>
  <c r="AH41" i="44"/>
  <c r="AF42" i="44"/>
  <c r="AG42" i="44"/>
  <c r="AH42" i="44"/>
  <c r="AF43" i="44"/>
  <c r="AG43" i="44"/>
  <c r="AH43" i="44"/>
  <c r="AF44" i="44"/>
  <c r="AG44" i="44"/>
  <c r="AH44" i="44"/>
  <c r="AF45" i="44"/>
  <c r="AG45" i="44"/>
  <c r="AH45" i="44"/>
  <c r="AF46" i="44"/>
  <c r="AG46" i="44"/>
  <c r="AH46" i="44"/>
  <c r="AF47" i="44"/>
  <c r="AG47" i="44"/>
  <c r="AH47" i="44"/>
  <c r="AF48" i="44"/>
  <c r="AG48" i="44"/>
  <c r="AH48" i="44"/>
  <c r="AF49" i="44"/>
  <c r="AG49" i="44"/>
  <c r="AH49" i="44"/>
  <c r="AF50" i="44"/>
  <c r="AG50" i="44"/>
  <c r="AH50" i="44"/>
  <c r="AF51" i="44"/>
  <c r="AG51" i="44"/>
  <c r="AH51" i="44"/>
  <c r="AF52" i="44"/>
  <c r="AG52" i="44"/>
  <c r="AH52" i="44"/>
  <c r="AF53" i="44"/>
  <c r="AG53" i="44"/>
  <c r="AH53" i="44"/>
  <c r="AF54" i="44"/>
  <c r="AG54" i="44"/>
  <c r="AH54" i="44"/>
  <c r="AF55" i="44"/>
  <c r="AG55" i="44"/>
  <c r="AH55" i="44"/>
  <c r="AF56" i="44"/>
  <c r="AG56" i="44"/>
  <c r="AH56" i="44"/>
  <c r="AF57" i="44"/>
  <c r="AG57" i="44"/>
  <c r="AH57" i="44"/>
  <c r="AF58" i="44"/>
  <c r="AG58" i="44"/>
  <c r="AH58" i="44"/>
  <c r="AF59" i="44"/>
  <c r="AG59" i="44"/>
  <c r="AH59" i="44"/>
  <c r="AF60" i="44"/>
  <c r="AG60" i="44"/>
  <c r="AH60" i="44"/>
  <c r="AF61" i="44"/>
  <c r="AG61" i="44"/>
  <c r="AH61" i="44"/>
  <c r="AF62" i="44"/>
  <c r="AG62" i="44"/>
  <c r="AH62" i="44"/>
  <c r="AF63" i="44"/>
  <c r="AG63" i="44"/>
  <c r="AH63" i="44"/>
  <c r="AF64" i="44"/>
  <c r="AG64" i="44"/>
  <c r="AH64" i="44"/>
  <c r="AF65" i="44"/>
  <c r="AG65" i="44"/>
  <c r="AH65" i="44"/>
  <c r="AF66" i="44"/>
  <c r="AG66" i="44"/>
  <c r="AH66" i="44"/>
  <c r="AF67" i="44"/>
  <c r="AG67" i="44"/>
  <c r="AH67" i="44"/>
  <c r="AF68" i="44"/>
  <c r="AG68" i="44"/>
  <c r="AH68" i="44"/>
  <c r="AF69" i="44"/>
  <c r="AG69" i="44"/>
  <c r="AH69" i="44"/>
  <c r="AF70" i="44"/>
  <c r="AG70" i="44"/>
  <c r="AH70" i="44"/>
  <c r="AF71" i="44"/>
  <c r="AG71" i="44"/>
  <c r="AH71" i="44"/>
  <c r="AF72" i="44"/>
  <c r="AG72" i="44"/>
  <c r="AH72" i="44"/>
  <c r="AF73" i="44"/>
  <c r="AG73" i="44"/>
  <c r="AH73" i="44"/>
  <c r="AF74" i="44"/>
  <c r="AG74" i="44"/>
  <c r="AH74" i="44"/>
  <c r="AF75" i="44"/>
  <c r="AG75" i="44"/>
  <c r="AH75" i="44"/>
  <c r="AF76" i="44"/>
  <c r="AG76" i="44"/>
  <c r="AH76" i="44"/>
  <c r="AF77" i="44"/>
  <c r="AG77" i="44"/>
  <c r="AH77" i="44"/>
  <c r="AF78" i="44"/>
  <c r="AG78" i="44"/>
  <c r="AH78" i="44"/>
  <c r="AF79" i="44"/>
  <c r="AG79" i="44"/>
  <c r="AH79" i="44"/>
  <c r="AF80" i="44"/>
  <c r="AG80" i="44"/>
  <c r="AH80" i="44"/>
  <c r="AF81" i="44"/>
  <c r="AG81" i="44"/>
  <c r="AH81" i="44"/>
  <c r="AF82" i="44"/>
  <c r="AG82" i="44"/>
  <c r="AH82" i="44"/>
  <c r="AF83" i="44"/>
  <c r="AG83" i="44"/>
  <c r="AH83" i="44"/>
  <c r="AF84" i="44"/>
  <c r="AG84" i="44"/>
  <c r="AH84" i="44"/>
  <c r="AF85" i="44"/>
  <c r="AG85" i="44"/>
  <c r="AH85" i="44"/>
  <c r="AF86" i="44"/>
  <c r="AG86" i="44"/>
  <c r="AH86" i="44"/>
  <c r="AF87" i="44"/>
  <c r="AG87" i="44"/>
  <c r="AH87" i="44"/>
  <c r="AF88" i="44"/>
  <c r="AG88" i="44"/>
  <c r="AH88" i="44"/>
  <c r="AF89" i="44"/>
  <c r="AG89" i="44"/>
  <c r="AH89" i="44"/>
  <c r="AF90" i="44"/>
  <c r="AG90" i="44"/>
  <c r="AH90" i="44"/>
  <c r="AF91" i="44"/>
  <c r="AG91" i="44"/>
  <c r="AH91" i="44"/>
  <c r="AF92" i="44"/>
  <c r="AG92" i="44"/>
  <c r="AH92" i="44"/>
  <c r="AF93" i="44"/>
  <c r="AG93" i="44"/>
  <c r="AH93" i="44"/>
  <c r="AF94" i="44"/>
  <c r="AG94" i="44"/>
  <c r="AH94" i="44"/>
  <c r="AF95" i="44"/>
  <c r="AG95" i="44"/>
  <c r="AH95" i="44"/>
  <c r="AF96" i="44"/>
  <c r="AG96" i="44"/>
  <c r="AH96" i="44"/>
  <c r="AF97" i="44"/>
  <c r="AG97" i="44"/>
  <c r="AH97" i="44"/>
  <c r="AF98" i="44"/>
  <c r="AG98" i="44"/>
  <c r="AH98" i="44"/>
  <c r="AF99" i="44"/>
  <c r="AG99" i="44"/>
  <c r="AH99" i="44"/>
  <c r="AF100" i="44"/>
  <c r="AG100" i="44"/>
  <c r="AH100" i="44"/>
  <c r="AF101" i="44"/>
  <c r="AG101" i="44"/>
  <c r="AH101" i="44"/>
  <c r="AF102" i="44"/>
  <c r="AG102" i="44"/>
  <c r="AH102" i="44"/>
  <c r="AF103" i="44"/>
  <c r="AG103" i="44"/>
  <c r="AH103" i="44"/>
  <c r="AF104" i="44"/>
  <c r="AG104" i="44"/>
  <c r="AH104" i="44"/>
  <c r="AF105" i="44"/>
  <c r="AG105" i="44"/>
  <c r="AH105" i="44"/>
  <c r="AF106" i="44"/>
  <c r="AG106" i="44"/>
  <c r="AH106" i="44"/>
  <c r="AF107" i="44"/>
  <c r="AG107" i="44"/>
  <c r="AH107" i="44"/>
  <c r="AF108" i="44"/>
  <c r="AG108" i="44"/>
  <c r="AH108" i="44"/>
  <c r="AF109" i="44"/>
  <c r="AG109" i="44"/>
  <c r="AH109" i="44"/>
  <c r="AF110" i="44"/>
  <c r="AG110" i="44"/>
  <c r="AH110" i="44"/>
  <c r="AF111" i="44"/>
  <c r="AG111" i="44"/>
  <c r="AH111" i="44"/>
  <c r="AF112" i="44"/>
  <c r="AG112" i="44"/>
  <c r="AH112" i="44"/>
  <c r="AF113" i="44"/>
  <c r="AG113" i="44"/>
  <c r="AH113" i="44"/>
  <c r="AF114" i="44"/>
  <c r="AG114" i="44"/>
  <c r="AH114" i="44"/>
  <c r="AF115" i="44"/>
  <c r="AG115" i="44"/>
  <c r="AH115" i="44"/>
  <c r="AF116" i="44"/>
  <c r="AG116" i="44"/>
  <c r="AH116" i="44"/>
  <c r="AF117" i="44"/>
  <c r="AG117" i="44"/>
  <c r="AH117" i="44"/>
  <c r="AF118" i="44"/>
  <c r="AG118" i="44"/>
  <c r="AH118" i="44"/>
  <c r="AF119" i="44"/>
  <c r="AG119" i="44"/>
  <c r="AH119" i="44"/>
  <c r="AF120" i="44"/>
  <c r="AG120" i="44"/>
  <c r="AH120" i="44"/>
  <c r="AF121" i="44"/>
  <c r="AG121" i="44"/>
  <c r="AH121" i="44"/>
  <c r="AF122" i="44"/>
  <c r="AG122" i="44"/>
  <c r="AH122" i="44"/>
  <c r="AF123" i="44"/>
  <c r="AG123" i="44"/>
  <c r="AH123" i="44"/>
  <c r="AF124" i="44"/>
  <c r="AG124" i="44"/>
  <c r="AH124" i="44"/>
  <c r="AF125" i="44"/>
  <c r="AG125" i="44"/>
  <c r="AH125" i="44"/>
  <c r="AF126" i="44"/>
  <c r="AG126" i="44"/>
  <c r="AH126" i="44"/>
  <c r="AF127" i="44"/>
  <c r="AG127" i="44"/>
  <c r="AH127" i="44"/>
  <c r="AF128" i="44"/>
  <c r="AG128" i="44"/>
  <c r="AH128" i="44"/>
  <c r="AF129" i="44"/>
  <c r="AG129" i="44"/>
  <c r="AH129" i="44"/>
  <c r="AF130" i="44"/>
  <c r="AG130" i="44"/>
  <c r="AH130" i="44"/>
  <c r="AF131" i="44"/>
  <c r="AG131" i="44"/>
  <c r="AH131" i="44"/>
  <c r="AF132" i="44"/>
  <c r="AG132" i="44"/>
  <c r="AH132" i="44"/>
  <c r="AF133" i="44"/>
  <c r="AG133" i="44"/>
  <c r="AH133" i="44"/>
  <c r="AF134" i="44"/>
  <c r="AG134" i="44"/>
  <c r="AH134" i="44"/>
  <c r="AF135" i="44"/>
  <c r="AG135" i="44"/>
  <c r="AH135" i="44"/>
  <c r="AF136" i="44"/>
  <c r="AG136" i="44"/>
  <c r="AH136" i="44"/>
  <c r="AF137" i="44"/>
  <c r="AG137" i="44"/>
  <c r="AH137" i="44"/>
  <c r="AF138" i="44"/>
  <c r="AG138" i="44"/>
  <c r="AH138" i="44"/>
  <c r="AF139" i="44"/>
  <c r="AG139" i="44"/>
  <c r="AH139" i="44"/>
  <c r="AF140" i="44"/>
  <c r="AG140" i="44"/>
  <c r="AH140" i="44"/>
  <c r="AF141" i="44"/>
  <c r="AG141" i="44"/>
  <c r="AH141" i="44"/>
  <c r="AF142" i="44"/>
  <c r="AG142" i="44"/>
  <c r="AH142" i="44"/>
  <c r="AF143" i="44"/>
  <c r="AG143" i="44"/>
  <c r="AH143" i="44"/>
  <c r="AF144" i="44"/>
  <c r="AG144" i="44"/>
  <c r="AH144" i="44"/>
  <c r="AF145" i="44"/>
  <c r="AG145" i="44"/>
  <c r="AH145" i="44"/>
  <c r="AF146" i="44"/>
  <c r="AG146" i="44"/>
  <c r="AH146" i="44"/>
  <c r="AF147" i="44"/>
  <c r="AG147" i="44"/>
  <c r="AH147" i="44"/>
  <c r="AF148" i="44"/>
  <c r="AG148" i="44"/>
  <c r="AH148" i="44"/>
  <c r="AF149" i="44"/>
  <c r="AG149" i="44"/>
  <c r="AH149" i="44"/>
  <c r="AF150" i="44"/>
  <c r="AG150" i="44"/>
  <c r="AH150" i="44"/>
  <c r="AF151" i="44"/>
  <c r="AG151" i="44"/>
  <c r="AH151" i="44"/>
  <c r="AF152" i="44"/>
  <c r="AG152" i="44"/>
  <c r="AH152" i="44"/>
  <c r="AF153" i="44"/>
  <c r="AG153" i="44"/>
  <c r="AH153" i="44"/>
  <c r="AF154" i="44"/>
  <c r="AG154" i="44"/>
  <c r="AH154" i="44"/>
  <c r="AF155" i="44"/>
  <c r="AG155" i="44"/>
  <c r="AH155" i="44"/>
  <c r="AF156" i="44"/>
  <c r="AG156" i="44"/>
  <c r="AH156" i="44"/>
  <c r="AF157" i="44"/>
  <c r="AG157" i="44"/>
  <c r="AH157" i="44"/>
  <c r="AF158" i="44"/>
  <c r="AG158" i="44"/>
  <c r="AH158" i="44"/>
  <c r="AF159" i="44"/>
  <c r="AG159" i="44"/>
  <c r="AH159" i="44"/>
  <c r="AF160" i="44"/>
  <c r="AG160" i="44"/>
  <c r="AH160" i="44"/>
  <c r="AF161" i="44"/>
  <c r="AG161" i="44"/>
  <c r="AH161" i="44"/>
  <c r="AF162" i="44"/>
  <c r="AG162" i="44"/>
  <c r="AH162" i="44"/>
  <c r="AF163" i="44"/>
  <c r="AG163" i="44"/>
  <c r="AH163" i="44"/>
  <c r="AF164" i="44"/>
  <c r="AG164" i="44"/>
  <c r="AH164" i="44"/>
  <c r="AF165" i="44"/>
  <c r="AG165" i="44"/>
  <c r="AH165" i="44"/>
  <c r="AF166" i="44"/>
  <c r="AG166" i="44"/>
  <c r="AH166" i="44"/>
  <c r="AF167" i="44"/>
  <c r="AG167" i="44"/>
  <c r="AH167" i="44"/>
  <c r="AF168" i="44"/>
  <c r="AG168" i="44"/>
  <c r="AH168" i="44"/>
  <c r="AF169" i="44"/>
  <c r="AG169" i="44"/>
  <c r="AH169" i="44"/>
  <c r="AF170" i="44"/>
  <c r="AG170" i="44"/>
  <c r="AH170" i="44"/>
  <c r="AF171" i="44"/>
  <c r="AG171" i="44"/>
  <c r="AH171" i="44"/>
  <c r="AF172" i="44"/>
  <c r="AG172" i="44"/>
  <c r="AH172" i="44"/>
  <c r="AF173" i="44"/>
  <c r="AG173" i="44"/>
  <c r="AH173" i="44"/>
  <c r="AF174" i="44"/>
  <c r="AG174" i="44"/>
  <c r="AH174" i="44"/>
  <c r="AF175" i="44"/>
  <c r="AG175" i="44"/>
  <c r="AH175" i="44"/>
  <c r="AF176" i="44"/>
  <c r="AG176" i="44"/>
  <c r="AH176" i="44"/>
  <c r="AF177" i="44"/>
  <c r="AG177" i="44"/>
  <c r="AH177" i="44"/>
  <c r="AF178" i="44"/>
  <c r="AG178" i="44"/>
  <c r="AH178" i="44"/>
  <c r="AF179" i="44"/>
  <c r="AG179" i="44"/>
  <c r="AH179" i="44"/>
  <c r="AF180" i="44"/>
  <c r="AG180" i="44"/>
  <c r="AH180" i="44"/>
  <c r="AF181" i="44"/>
  <c r="AG181" i="44"/>
  <c r="AH181" i="44"/>
  <c r="AF182" i="44"/>
  <c r="AG182" i="44"/>
  <c r="AH182" i="44"/>
  <c r="AF183" i="44"/>
  <c r="AG183" i="44"/>
  <c r="AH183" i="44"/>
  <c r="AF184" i="44"/>
  <c r="AG184" i="44"/>
  <c r="AH184" i="44"/>
  <c r="AF185" i="44"/>
  <c r="AG185" i="44"/>
  <c r="AH185" i="44"/>
  <c r="AF186" i="44"/>
  <c r="AG186" i="44"/>
  <c r="AH186" i="44"/>
  <c r="AF187" i="44"/>
  <c r="AG187" i="44"/>
  <c r="AH187" i="44"/>
  <c r="AF188" i="44"/>
  <c r="AG188" i="44"/>
  <c r="AH188" i="44"/>
  <c r="AF189" i="44"/>
  <c r="AG189" i="44"/>
  <c r="AH189" i="44"/>
  <c r="AF190" i="44"/>
  <c r="AG190" i="44"/>
  <c r="AH190" i="44"/>
  <c r="AF191" i="44"/>
  <c r="AG191" i="44"/>
  <c r="AH191" i="44"/>
  <c r="AF192" i="44"/>
  <c r="AG192" i="44"/>
  <c r="AH192" i="44"/>
  <c r="AF193" i="44"/>
  <c r="AG193" i="44"/>
  <c r="AH193" i="44"/>
  <c r="AF194" i="44"/>
  <c r="AG194" i="44"/>
  <c r="AH194" i="44"/>
  <c r="AF195" i="44"/>
  <c r="AG195" i="44"/>
  <c r="AH195" i="44"/>
  <c r="AF196" i="44"/>
  <c r="AG196" i="44"/>
  <c r="AH196" i="44"/>
  <c r="AF197" i="44"/>
  <c r="AG197" i="44"/>
  <c r="AH197" i="44"/>
  <c r="AF198" i="44"/>
  <c r="AG198" i="44"/>
  <c r="AH198" i="44"/>
  <c r="AF199" i="44"/>
  <c r="AG199" i="44"/>
  <c r="AH199" i="44"/>
  <c r="AF200" i="44"/>
  <c r="AG200" i="44"/>
  <c r="AH200" i="44"/>
  <c r="AF201" i="44"/>
  <c r="AG201" i="44"/>
  <c r="AH201" i="44"/>
  <c r="AF202" i="44"/>
  <c r="AG202" i="44"/>
  <c r="AH202" i="44"/>
  <c r="AF203" i="44"/>
  <c r="AG203" i="44"/>
  <c r="AH203" i="44"/>
  <c r="AF204" i="44"/>
  <c r="AG204" i="44"/>
  <c r="AH204" i="44"/>
  <c r="AF205" i="44"/>
  <c r="AG205" i="44"/>
  <c r="AH205" i="44"/>
  <c r="AF206" i="44"/>
  <c r="AG206" i="44"/>
  <c r="AH206" i="44"/>
  <c r="AF207" i="44"/>
  <c r="AG207" i="44"/>
  <c r="AH207" i="44"/>
  <c r="AF208" i="44"/>
  <c r="AG208" i="44"/>
  <c r="AH208" i="44"/>
  <c r="AF209" i="44"/>
  <c r="AG209" i="44"/>
  <c r="AH209" i="44"/>
  <c r="AF210" i="44"/>
  <c r="AG210" i="44"/>
  <c r="AH210" i="44"/>
  <c r="AF211" i="44"/>
  <c r="AG211" i="44"/>
  <c r="AH211" i="44"/>
  <c r="AF212" i="44"/>
  <c r="AG212" i="44"/>
  <c r="AH212" i="44"/>
  <c r="AF213" i="44"/>
  <c r="AG213" i="44"/>
  <c r="AH213" i="44"/>
  <c r="AF214" i="44"/>
  <c r="AG214" i="44"/>
  <c r="AH214" i="44"/>
  <c r="AF215" i="44"/>
  <c r="AG215" i="44"/>
  <c r="AH215" i="44"/>
  <c r="AF216" i="44"/>
  <c r="AG216" i="44"/>
  <c r="AH216" i="44"/>
  <c r="AF217" i="44"/>
  <c r="AG217" i="44"/>
  <c r="AH217" i="44"/>
  <c r="AF218" i="44"/>
  <c r="AG218" i="44"/>
  <c r="AH218" i="44"/>
  <c r="AF219" i="44"/>
  <c r="AG219" i="44"/>
  <c r="AH219" i="44"/>
  <c r="AF220" i="44"/>
  <c r="AG220" i="44"/>
  <c r="AH220" i="44"/>
  <c r="AF221" i="44"/>
  <c r="AG221" i="44"/>
  <c r="AH221" i="44"/>
  <c r="AF222" i="44"/>
  <c r="AG222" i="44"/>
  <c r="AH222" i="44"/>
  <c r="AF223" i="44"/>
  <c r="AG223" i="44"/>
  <c r="AH223" i="44"/>
  <c r="AF224" i="44"/>
  <c r="AG224" i="44"/>
  <c r="AH224" i="44"/>
  <c r="AF225" i="44"/>
  <c r="AG225" i="44"/>
  <c r="AH225" i="44"/>
  <c r="AF226" i="44"/>
  <c r="AG226" i="44"/>
  <c r="AH226" i="44"/>
  <c r="AF227" i="44"/>
  <c r="AG227" i="44"/>
  <c r="AH227" i="44"/>
  <c r="AF228" i="44"/>
  <c r="AG228" i="44"/>
  <c r="AH228" i="44"/>
  <c r="AF229" i="44"/>
  <c r="AG229" i="44"/>
  <c r="AH229" i="44"/>
  <c r="AF230" i="44"/>
  <c r="AG230" i="44"/>
  <c r="AH230" i="44"/>
  <c r="AF231" i="44"/>
  <c r="AG231" i="44"/>
  <c r="AH231" i="44"/>
  <c r="AF232" i="44"/>
  <c r="AG232" i="44"/>
  <c r="AH232" i="44"/>
  <c r="AF233" i="44"/>
  <c r="AG233" i="44"/>
  <c r="AH233" i="44"/>
  <c r="AF234" i="44"/>
  <c r="AG234" i="44"/>
  <c r="AH234" i="44"/>
  <c r="AF235" i="44"/>
  <c r="AG235" i="44"/>
  <c r="AH235" i="44"/>
  <c r="AF236" i="44"/>
  <c r="AG236" i="44"/>
  <c r="AH236" i="44"/>
  <c r="AF237" i="44"/>
  <c r="AG237" i="44"/>
  <c r="AH237" i="44"/>
  <c r="AF238" i="44"/>
  <c r="AG238" i="44"/>
  <c r="AH238" i="44"/>
  <c r="AF239" i="44"/>
  <c r="AG239" i="44"/>
  <c r="AH239" i="44"/>
  <c r="AF240" i="44"/>
  <c r="AG240" i="44"/>
  <c r="AH240" i="44"/>
  <c r="AF241" i="44"/>
  <c r="AG241" i="44"/>
  <c r="AH241" i="44"/>
  <c r="AF242" i="44"/>
  <c r="AG242" i="44"/>
  <c r="AH242" i="44"/>
  <c r="AF243" i="44"/>
  <c r="AG243" i="44"/>
  <c r="AH243" i="44"/>
  <c r="AF244" i="44"/>
  <c r="AG244" i="44"/>
  <c r="AH244" i="44"/>
  <c r="AF245" i="44"/>
  <c r="AG245" i="44"/>
  <c r="AH245" i="44"/>
  <c r="AF246" i="44"/>
  <c r="AG246" i="44"/>
  <c r="AH246" i="44"/>
  <c r="AF247" i="44"/>
  <c r="AG247" i="44"/>
  <c r="AH247" i="44"/>
  <c r="AF248" i="44"/>
  <c r="AG248" i="44"/>
  <c r="AH248" i="44"/>
  <c r="AF249" i="44"/>
  <c r="AG249" i="44"/>
  <c r="AH249" i="44"/>
  <c r="AF250" i="44"/>
  <c r="AG250" i="44"/>
  <c r="AH250" i="44"/>
  <c r="AF251" i="44"/>
  <c r="AG251" i="44"/>
  <c r="AH251" i="44"/>
  <c r="AF252" i="44"/>
  <c r="AG252" i="44"/>
  <c r="AH252" i="44"/>
  <c r="AF253" i="44"/>
  <c r="AG253" i="44"/>
  <c r="AH253" i="44"/>
  <c r="AF254" i="44"/>
  <c r="AG254" i="44"/>
  <c r="AH254" i="44"/>
  <c r="AF255" i="44"/>
  <c r="AG255" i="44"/>
  <c r="AH255" i="44"/>
  <c r="AF256" i="44"/>
  <c r="AG256" i="44"/>
  <c r="AH256" i="44"/>
  <c r="AF257" i="44"/>
  <c r="AG257" i="44"/>
  <c r="AH257" i="44"/>
  <c r="AF258" i="44"/>
  <c r="AG258" i="44"/>
  <c r="AH258" i="44"/>
  <c r="AF259" i="44"/>
  <c r="AG259" i="44"/>
  <c r="AH259" i="44"/>
  <c r="AF260" i="44"/>
  <c r="AG260" i="44"/>
  <c r="AH260" i="44"/>
  <c r="AF261" i="44"/>
  <c r="AG261" i="44"/>
  <c r="AH261" i="44"/>
  <c r="AF262" i="44"/>
  <c r="AG262" i="44"/>
  <c r="AH262" i="44"/>
  <c r="AF263" i="44"/>
  <c r="AG263" i="44"/>
  <c r="AH263" i="44"/>
  <c r="AF264" i="44"/>
  <c r="AG264" i="44"/>
  <c r="AH264" i="44"/>
  <c r="AF265" i="44"/>
  <c r="AG265" i="44"/>
  <c r="AH265" i="44"/>
  <c r="AF266" i="44"/>
  <c r="AG266" i="44"/>
  <c r="AH266" i="44"/>
  <c r="AF267" i="44"/>
  <c r="AG267" i="44"/>
  <c r="AH267" i="44"/>
  <c r="AF268" i="44"/>
  <c r="AG268" i="44"/>
  <c r="AH268" i="44"/>
  <c r="AF269" i="44"/>
  <c r="AG269" i="44"/>
  <c r="AH269" i="44"/>
  <c r="AF270" i="44"/>
  <c r="AG270" i="44"/>
  <c r="AH270" i="44"/>
  <c r="AF271" i="44"/>
  <c r="AG271" i="44"/>
  <c r="AH271" i="44"/>
  <c r="AF272" i="44"/>
  <c r="AG272" i="44"/>
  <c r="AH272" i="44"/>
  <c r="AF273" i="44"/>
  <c r="AG273" i="44"/>
  <c r="AH273" i="44"/>
  <c r="AF274" i="44"/>
  <c r="AG274" i="44"/>
  <c r="AH274" i="44"/>
  <c r="AF275" i="44"/>
  <c r="AG275" i="44"/>
  <c r="AH275" i="44"/>
  <c r="AF276" i="44"/>
  <c r="AG276" i="44"/>
  <c r="AH276" i="44"/>
  <c r="AF277" i="44"/>
  <c r="AG277" i="44"/>
  <c r="AH277" i="44"/>
  <c r="AF278" i="44"/>
  <c r="AG278" i="44"/>
  <c r="AH278" i="44"/>
  <c r="AF279" i="44"/>
  <c r="AG279" i="44"/>
  <c r="AH279" i="44"/>
  <c r="AF280" i="44"/>
  <c r="AG280" i="44"/>
  <c r="AH280" i="44"/>
  <c r="AF281" i="44"/>
  <c r="AG281" i="44"/>
  <c r="AH281" i="44"/>
  <c r="AF282" i="44"/>
  <c r="AG282" i="44"/>
  <c r="AH282" i="44"/>
  <c r="AF283" i="44"/>
  <c r="AG283" i="44"/>
  <c r="AH283" i="44"/>
  <c r="AF284" i="44"/>
  <c r="AG284" i="44"/>
  <c r="AH284" i="44"/>
  <c r="AF285" i="44"/>
  <c r="AG285" i="44"/>
  <c r="AH285" i="44"/>
  <c r="AF286" i="44"/>
  <c r="AG286" i="44"/>
  <c r="AH286" i="44"/>
  <c r="AF287" i="44"/>
  <c r="AG287" i="44"/>
  <c r="AH287" i="44"/>
  <c r="AF288" i="44"/>
  <c r="AG288" i="44"/>
  <c r="AH288" i="44"/>
  <c r="AF289" i="44"/>
  <c r="AG289" i="44"/>
  <c r="AH289" i="44"/>
  <c r="AF290" i="44"/>
  <c r="AG290" i="44"/>
  <c r="AH290" i="44"/>
  <c r="AF291" i="44"/>
  <c r="AG291" i="44"/>
  <c r="AH291" i="44"/>
  <c r="AF292" i="44"/>
  <c r="AG292" i="44"/>
  <c r="AH292" i="44"/>
  <c r="AF293" i="44"/>
  <c r="AG293" i="44"/>
  <c r="AH293" i="44"/>
  <c r="AF294" i="44"/>
  <c r="AG294" i="44"/>
  <c r="AH294" i="44"/>
  <c r="AF295" i="44"/>
  <c r="AG295" i="44"/>
  <c r="AH295" i="44"/>
  <c r="AF296" i="44"/>
  <c r="AG296" i="44"/>
  <c r="AH296" i="44"/>
  <c r="AF297" i="44"/>
  <c r="AG297" i="44"/>
  <c r="AH297" i="44"/>
  <c r="AF298" i="44"/>
  <c r="AG298" i="44"/>
  <c r="AH298" i="44"/>
  <c r="AF299" i="44"/>
  <c r="AG299" i="44"/>
  <c r="AH299" i="44"/>
  <c r="AF300" i="44"/>
  <c r="AG300" i="44"/>
  <c r="AH300" i="44"/>
  <c r="AF301" i="44"/>
  <c r="AG301" i="44"/>
  <c r="AH301" i="44"/>
  <c r="AF302" i="44"/>
  <c r="AG302" i="44"/>
  <c r="AH302" i="44"/>
  <c r="AF303" i="44"/>
  <c r="AG303" i="44"/>
  <c r="AH303" i="44"/>
  <c r="AF304" i="44"/>
  <c r="AG304" i="44"/>
  <c r="AH304" i="44"/>
  <c r="AF305" i="44"/>
  <c r="AG305" i="44"/>
  <c r="AH305" i="44"/>
  <c r="AF306" i="44"/>
  <c r="AG306" i="44"/>
  <c r="AH306" i="44"/>
  <c r="AF307" i="44"/>
  <c r="AG307" i="44"/>
  <c r="AH307" i="44"/>
  <c r="AF308" i="44"/>
  <c r="AG308" i="44"/>
  <c r="AH308" i="44"/>
  <c r="AF309" i="44"/>
  <c r="AG309" i="44"/>
  <c r="AH309" i="44"/>
  <c r="AF310" i="44"/>
  <c r="AG310" i="44"/>
  <c r="AH310" i="44"/>
  <c r="AF311" i="44"/>
  <c r="AG311" i="44"/>
  <c r="AH311" i="44"/>
  <c r="AF312" i="44"/>
  <c r="AG312" i="44"/>
  <c r="AH312" i="44"/>
  <c r="AF313" i="44"/>
  <c r="AG313" i="44"/>
  <c r="AH313" i="44"/>
  <c r="AF314" i="44"/>
  <c r="AG314" i="44"/>
  <c r="AH314" i="44"/>
  <c r="AF315" i="44"/>
  <c r="AG315" i="44"/>
  <c r="AH315" i="44"/>
  <c r="AF316" i="44"/>
  <c r="AG316" i="44"/>
  <c r="AH316" i="44"/>
  <c r="AF317" i="44"/>
  <c r="AG317" i="44"/>
  <c r="AH317" i="44"/>
  <c r="AF318" i="44"/>
  <c r="AG318" i="44"/>
  <c r="AH318" i="44"/>
  <c r="AF319" i="44"/>
  <c r="AG319" i="44"/>
  <c r="AH319" i="44"/>
  <c r="AF320" i="44"/>
  <c r="AG320" i="44"/>
  <c r="AH320" i="44"/>
  <c r="AF321" i="44"/>
  <c r="AG321" i="44"/>
  <c r="AH321" i="44"/>
  <c r="AF322" i="44"/>
  <c r="AG322" i="44"/>
  <c r="AH322" i="44"/>
  <c r="AF323" i="44"/>
  <c r="AG323" i="44"/>
  <c r="AH323" i="44"/>
  <c r="AF324" i="44"/>
  <c r="AG324" i="44"/>
  <c r="AH324" i="44"/>
  <c r="AF325" i="44"/>
  <c r="AG325" i="44"/>
  <c r="AH325" i="44"/>
  <c r="AF326" i="44"/>
  <c r="AG326" i="44"/>
  <c r="AH326" i="44"/>
  <c r="AF327" i="44"/>
  <c r="AG327" i="44"/>
  <c r="AH327" i="44"/>
  <c r="AF328" i="44"/>
  <c r="AG328" i="44"/>
  <c r="AH328" i="44"/>
  <c r="AF329" i="44"/>
  <c r="AG329" i="44"/>
  <c r="AH329" i="44"/>
  <c r="AF330" i="44"/>
  <c r="AG330" i="44"/>
  <c r="AH330" i="44"/>
  <c r="AF331" i="44"/>
  <c r="AG331" i="44"/>
  <c r="AH331" i="44"/>
  <c r="AF332" i="44"/>
  <c r="AG332" i="44"/>
  <c r="AH332" i="44"/>
  <c r="AF333" i="44"/>
  <c r="AG333" i="44"/>
  <c r="AH333" i="44"/>
  <c r="AF334" i="44"/>
  <c r="AG334" i="44"/>
  <c r="AH334" i="44"/>
  <c r="AF335" i="44"/>
  <c r="AG335" i="44"/>
  <c r="AH335" i="44"/>
  <c r="AF336" i="44"/>
  <c r="AG336" i="44"/>
  <c r="AH336" i="44"/>
  <c r="AF337" i="44"/>
  <c r="AG337" i="44"/>
  <c r="AH337" i="44"/>
  <c r="AF338" i="44"/>
  <c r="AG338" i="44"/>
  <c r="AH338" i="44"/>
  <c r="AF339" i="44"/>
  <c r="AG339" i="44"/>
  <c r="AH339" i="44"/>
  <c r="AF340" i="44"/>
  <c r="AG340" i="44"/>
  <c r="AH340" i="44"/>
  <c r="AF341" i="44"/>
  <c r="AG341" i="44"/>
  <c r="AH341" i="44"/>
  <c r="AF342" i="44"/>
  <c r="AG342" i="44"/>
  <c r="AH342" i="44"/>
  <c r="AF343" i="44"/>
  <c r="AG343" i="44"/>
  <c r="AH343" i="44"/>
  <c r="AF344" i="44"/>
  <c r="AG344" i="44"/>
  <c r="AH344" i="44"/>
  <c r="AF345" i="44"/>
  <c r="AG345" i="44"/>
  <c r="AH345" i="44"/>
  <c r="AF346" i="44"/>
  <c r="AG346" i="44"/>
  <c r="AH346" i="44"/>
  <c r="AF347" i="44"/>
  <c r="AG347" i="44"/>
  <c r="AH347" i="44"/>
  <c r="AF348" i="44"/>
  <c r="AG348" i="44"/>
  <c r="AH348" i="44"/>
  <c r="AH4" i="44"/>
  <c r="AG4" i="44"/>
  <c r="AJ5" i="44"/>
  <c r="AK5" i="44"/>
  <c r="AJ6" i="44"/>
  <c r="AK6" i="44"/>
  <c r="AJ7" i="44"/>
  <c r="AK7" i="44"/>
  <c r="AJ8" i="44"/>
  <c r="AK8" i="44"/>
  <c r="AJ9" i="44"/>
  <c r="AK9" i="44"/>
  <c r="AJ10" i="44"/>
  <c r="AK10" i="44"/>
  <c r="AJ11" i="44"/>
  <c r="AK11" i="44"/>
  <c r="AJ12" i="44"/>
  <c r="AK12" i="44"/>
  <c r="AJ13" i="44"/>
  <c r="AK13" i="44"/>
  <c r="AJ14" i="44"/>
  <c r="AK14" i="44"/>
  <c r="AJ15" i="44"/>
  <c r="AK15" i="44"/>
  <c r="AJ16" i="44"/>
  <c r="AK16" i="44"/>
  <c r="AJ17" i="44"/>
  <c r="AK17" i="44"/>
  <c r="AJ18" i="44"/>
  <c r="AK18" i="44"/>
  <c r="AJ19" i="44"/>
  <c r="AK19" i="44"/>
  <c r="AJ20" i="44"/>
  <c r="AK20" i="44"/>
  <c r="AJ21" i="44"/>
  <c r="AK21" i="44"/>
  <c r="AJ22" i="44"/>
  <c r="AK22" i="44"/>
  <c r="AJ23" i="44"/>
  <c r="AK23" i="44"/>
  <c r="AJ24" i="44"/>
  <c r="AK24" i="44"/>
  <c r="AJ25" i="44"/>
  <c r="AK25" i="44"/>
  <c r="AJ26" i="44"/>
  <c r="AK26" i="44"/>
  <c r="AJ27" i="44"/>
  <c r="AK27" i="44"/>
  <c r="AJ28" i="44"/>
  <c r="AK28" i="44"/>
  <c r="AJ29" i="44"/>
  <c r="AK29" i="44"/>
  <c r="AJ30" i="44"/>
  <c r="AK30" i="44"/>
  <c r="AJ31" i="44"/>
  <c r="AK31" i="44"/>
  <c r="AJ32" i="44"/>
  <c r="AK32" i="44"/>
  <c r="AJ33" i="44"/>
  <c r="AK33" i="44"/>
  <c r="AJ34" i="44"/>
  <c r="AK34" i="44"/>
  <c r="AJ35" i="44"/>
  <c r="AK35" i="44"/>
  <c r="AJ36" i="44"/>
  <c r="AK36" i="44"/>
  <c r="AJ37" i="44"/>
  <c r="AK37" i="44"/>
  <c r="AJ38" i="44"/>
  <c r="AK38" i="44"/>
  <c r="AJ39" i="44"/>
  <c r="AK39" i="44"/>
  <c r="AJ40" i="44"/>
  <c r="AK40" i="44"/>
  <c r="AJ41" i="44"/>
  <c r="AK41" i="44"/>
  <c r="AJ42" i="44"/>
  <c r="AK42" i="44"/>
  <c r="AJ43" i="44"/>
  <c r="AK43" i="44"/>
  <c r="AJ44" i="44"/>
  <c r="AK44" i="44"/>
  <c r="AJ45" i="44"/>
  <c r="AK45" i="44"/>
  <c r="AJ46" i="44"/>
  <c r="AK46" i="44"/>
  <c r="AJ47" i="44"/>
  <c r="AK47" i="44"/>
  <c r="AJ48" i="44"/>
  <c r="AK48" i="44"/>
  <c r="AJ49" i="44"/>
  <c r="AK49" i="44"/>
  <c r="AJ50" i="44"/>
  <c r="AK50" i="44"/>
  <c r="AJ51" i="44"/>
  <c r="AK51" i="44"/>
  <c r="AJ52" i="44"/>
  <c r="AK52" i="44"/>
  <c r="AJ53" i="44"/>
  <c r="AK53" i="44"/>
  <c r="AJ54" i="44"/>
  <c r="AK54" i="44"/>
  <c r="AJ55" i="44"/>
  <c r="AK55" i="44"/>
  <c r="AJ56" i="44"/>
  <c r="AK56" i="44"/>
  <c r="AJ57" i="44"/>
  <c r="AK57" i="44"/>
  <c r="AJ58" i="44"/>
  <c r="AK58" i="44"/>
  <c r="AJ59" i="44"/>
  <c r="AK59" i="44"/>
  <c r="AJ60" i="44"/>
  <c r="AK60" i="44"/>
  <c r="AJ61" i="44"/>
  <c r="AK61" i="44"/>
  <c r="AJ62" i="44"/>
  <c r="AK62" i="44"/>
  <c r="AJ63" i="44"/>
  <c r="AK63" i="44"/>
  <c r="AJ64" i="44"/>
  <c r="AK64" i="44"/>
  <c r="AJ65" i="44"/>
  <c r="AK65" i="44"/>
  <c r="AJ66" i="44"/>
  <c r="AK66" i="44"/>
  <c r="AJ67" i="44"/>
  <c r="AK67" i="44"/>
  <c r="AJ68" i="44"/>
  <c r="AK68" i="44"/>
  <c r="AJ69" i="44"/>
  <c r="AK69" i="44"/>
  <c r="AJ70" i="44"/>
  <c r="AK70" i="44"/>
  <c r="AJ71" i="44"/>
  <c r="AK71" i="44"/>
  <c r="AJ72" i="44"/>
  <c r="AK72" i="44"/>
  <c r="AJ73" i="44"/>
  <c r="AK73" i="44"/>
  <c r="AJ74" i="44"/>
  <c r="AK74" i="44"/>
  <c r="AJ75" i="44"/>
  <c r="AK75" i="44"/>
  <c r="AJ76" i="44"/>
  <c r="AK76" i="44"/>
  <c r="AJ77" i="44"/>
  <c r="AK77" i="44"/>
  <c r="AJ78" i="44"/>
  <c r="AK78" i="44"/>
  <c r="AJ79" i="44"/>
  <c r="AK79" i="44"/>
  <c r="AJ80" i="44"/>
  <c r="AK80" i="44"/>
  <c r="AJ81" i="44"/>
  <c r="AK81" i="44"/>
  <c r="AJ82" i="44"/>
  <c r="AK82" i="44"/>
  <c r="AJ83" i="44"/>
  <c r="AK83" i="44"/>
  <c r="AJ84" i="44"/>
  <c r="AK84" i="44"/>
  <c r="AJ85" i="44"/>
  <c r="AK85" i="44"/>
  <c r="AJ86" i="44"/>
  <c r="AK86" i="44"/>
  <c r="AJ87" i="44"/>
  <c r="AK87" i="44"/>
  <c r="AJ88" i="44"/>
  <c r="AK88" i="44"/>
  <c r="AJ89" i="44"/>
  <c r="AK89" i="44"/>
  <c r="AJ90" i="44"/>
  <c r="AK90" i="44"/>
  <c r="AJ91" i="44"/>
  <c r="AK91" i="44"/>
  <c r="AJ92" i="44"/>
  <c r="AK92" i="44"/>
  <c r="AJ93" i="44"/>
  <c r="AK93" i="44"/>
  <c r="AJ94" i="44"/>
  <c r="AK94" i="44"/>
  <c r="AJ95" i="44"/>
  <c r="AK95" i="44"/>
  <c r="AJ96" i="44"/>
  <c r="AK96" i="44"/>
  <c r="AJ97" i="44"/>
  <c r="AK97" i="44"/>
  <c r="AJ98" i="44"/>
  <c r="AK98" i="44"/>
  <c r="AJ99" i="44"/>
  <c r="AK99" i="44"/>
  <c r="AJ100" i="44"/>
  <c r="AK100" i="44"/>
  <c r="AJ101" i="44"/>
  <c r="AK101" i="44"/>
  <c r="AJ102" i="44"/>
  <c r="AK102" i="44"/>
  <c r="AJ103" i="44"/>
  <c r="AK103" i="44"/>
  <c r="AJ104" i="44"/>
  <c r="AK104" i="44"/>
  <c r="AJ105" i="44"/>
  <c r="AK105" i="44"/>
  <c r="AJ106" i="44"/>
  <c r="AK106" i="44"/>
  <c r="AJ107" i="44"/>
  <c r="AK107" i="44"/>
  <c r="AJ108" i="44"/>
  <c r="AK108" i="44"/>
  <c r="AJ109" i="44"/>
  <c r="AK109" i="44"/>
  <c r="AJ110" i="44"/>
  <c r="AK110" i="44"/>
  <c r="AJ111" i="44"/>
  <c r="AK111" i="44"/>
  <c r="AJ112" i="44"/>
  <c r="AK112" i="44"/>
  <c r="AJ113" i="44"/>
  <c r="AK113" i="44"/>
  <c r="AJ114" i="44"/>
  <c r="AK114" i="44"/>
  <c r="AJ115" i="44"/>
  <c r="AK115" i="44"/>
  <c r="AJ116" i="44"/>
  <c r="AK116" i="44"/>
  <c r="AJ117" i="44"/>
  <c r="AK117" i="44"/>
  <c r="AJ118" i="44"/>
  <c r="AK118" i="44"/>
  <c r="AJ119" i="44"/>
  <c r="AK119" i="44"/>
  <c r="AJ120" i="44"/>
  <c r="AK120" i="44"/>
  <c r="AJ121" i="44"/>
  <c r="AK121" i="44"/>
  <c r="AJ122" i="44"/>
  <c r="AK122" i="44"/>
  <c r="AJ123" i="44"/>
  <c r="AK123" i="44"/>
  <c r="AJ124" i="44"/>
  <c r="AK124" i="44"/>
  <c r="AJ125" i="44"/>
  <c r="AK125" i="44"/>
  <c r="AJ126" i="44"/>
  <c r="AK126" i="44"/>
  <c r="AJ127" i="44"/>
  <c r="AK127" i="44"/>
  <c r="AJ128" i="44"/>
  <c r="AK128" i="44"/>
  <c r="AJ129" i="44"/>
  <c r="AK129" i="44"/>
  <c r="AJ130" i="44"/>
  <c r="AK130" i="44"/>
  <c r="AJ131" i="44"/>
  <c r="AK131" i="44"/>
  <c r="AJ132" i="44"/>
  <c r="AK132" i="44"/>
  <c r="AJ133" i="44"/>
  <c r="AK133" i="44"/>
  <c r="AJ134" i="44"/>
  <c r="AK134" i="44"/>
  <c r="AJ135" i="44"/>
  <c r="AK135" i="44"/>
  <c r="AJ136" i="44"/>
  <c r="AK136" i="44"/>
  <c r="AJ137" i="44"/>
  <c r="AK137" i="44"/>
  <c r="AJ138" i="44"/>
  <c r="AK138" i="44"/>
  <c r="AJ139" i="44"/>
  <c r="AK139" i="44"/>
  <c r="AJ140" i="44"/>
  <c r="AK140" i="44"/>
  <c r="AJ141" i="44"/>
  <c r="AK141" i="44"/>
  <c r="AJ142" i="44"/>
  <c r="AK142" i="44"/>
  <c r="AJ143" i="44"/>
  <c r="AK143" i="44"/>
  <c r="AJ144" i="44"/>
  <c r="AK144" i="44"/>
  <c r="AJ145" i="44"/>
  <c r="AK145" i="44"/>
  <c r="AJ146" i="44"/>
  <c r="AK146" i="44"/>
  <c r="AJ147" i="44"/>
  <c r="AK147" i="44"/>
  <c r="AJ148" i="44"/>
  <c r="AK148" i="44"/>
  <c r="AJ149" i="44"/>
  <c r="AK149" i="44"/>
  <c r="AJ150" i="44"/>
  <c r="AK150" i="44"/>
  <c r="AJ151" i="44"/>
  <c r="AK151" i="44"/>
  <c r="AJ152" i="44"/>
  <c r="AK152" i="44"/>
  <c r="AJ153" i="44"/>
  <c r="AK153" i="44"/>
  <c r="AJ154" i="44"/>
  <c r="AK154" i="44"/>
  <c r="AJ155" i="44"/>
  <c r="AK155" i="44"/>
  <c r="AJ156" i="44"/>
  <c r="AK156" i="44"/>
  <c r="AJ157" i="44"/>
  <c r="AK157" i="44"/>
  <c r="AJ158" i="44"/>
  <c r="AK158" i="44"/>
  <c r="AJ159" i="44"/>
  <c r="AK159" i="44"/>
  <c r="AJ160" i="44"/>
  <c r="AK160" i="44"/>
  <c r="AJ161" i="44"/>
  <c r="AK161" i="44"/>
  <c r="AJ162" i="44"/>
  <c r="AK162" i="44"/>
  <c r="AJ163" i="44"/>
  <c r="AK163" i="44"/>
  <c r="AJ164" i="44"/>
  <c r="AK164" i="44"/>
  <c r="AJ165" i="44"/>
  <c r="AK165" i="44"/>
  <c r="AJ166" i="44"/>
  <c r="AK166" i="44"/>
  <c r="AJ167" i="44"/>
  <c r="AK167" i="44"/>
  <c r="AJ168" i="44"/>
  <c r="AK168" i="44"/>
  <c r="AJ169" i="44"/>
  <c r="AK169" i="44"/>
  <c r="AJ170" i="44"/>
  <c r="AK170" i="44"/>
  <c r="AJ171" i="44"/>
  <c r="AK171" i="44"/>
  <c r="AJ172" i="44"/>
  <c r="AK172" i="44"/>
  <c r="AJ173" i="44"/>
  <c r="AK173" i="44"/>
  <c r="AJ174" i="44"/>
  <c r="AK174" i="44"/>
  <c r="AJ175" i="44"/>
  <c r="AK175" i="44"/>
  <c r="AJ176" i="44"/>
  <c r="AK176" i="44"/>
  <c r="AJ177" i="44"/>
  <c r="AK177" i="44"/>
  <c r="AJ178" i="44"/>
  <c r="AK178" i="44"/>
  <c r="AJ179" i="44"/>
  <c r="AK179" i="44"/>
  <c r="AJ180" i="44"/>
  <c r="AK180" i="44"/>
  <c r="AJ181" i="44"/>
  <c r="AK181" i="44"/>
  <c r="AJ182" i="44"/>
  <c r="AK182" i="44"/>
  <c r="AJ183" i="44"/>
  <c r="AK183" i="44"/>
  <c r="AJ184" i="44"/>
  <c r="AK184" i="44"/>
  <c r="AJ185" i="44"/>
  <c r="AK185" i="44"/>
  <c r="AJ186" i="44"/>
  <c r="AK186" i="44"/>
  <c r="AJ187" i="44"/>
  <c r="AK187" i="44"/>
  <c r="AJ188" i="44"/>
  <c r="AK188" i="44"/>
  <c r="AJ189" i="44"/>
  <c r="AK189" i="44"/>
  <c r="AJ190" i="44"/>
  <c r="AK190" i="44"/>
  <c r="AJ191" i="44"/>
  <c r="AK191" i="44"/>
  <c r="AJ192" i="44"/>
  <c r="AK192" i="44"/>
  <c r="AJ193" i="44"/>
  <c r="AK193" i="44"/>
  <c r="AJ194" i="44"/>
  <c r="AK194" i="44"/>
  <c r="AJ195" i="44"/>
  <c r="AK195" i="44"/>
  <c r="AJ196" i="44"/>
  <c r="AK196" i="44"/>
  <c r="AJ197" i="44"/>
  <c r="AK197" i="44"/>
  <c r="AJ198" i="44"/>
  <c r="AK198" i="44"/>
  <c r="AJ199" i="44"/>
  <c r="AK199" i="44"/>
  <c r="AJ200" i="44"/>
  <c r="AK200" i="44"/>
  <c r="AJ201" i="44"/>
  <c r="AK201" i="44"/>
  <c r="AJ202" i="44"/>
  <c r="AK202" i="44"/>
  <c r="AJ203" i="44"/>
  <c r="AK203" i="44"/>
  <c r="AJ204" i="44"/>
  <c r="AK204" i="44"/>
  <c r="AJ205" i="44"/>
  <c r="AK205" i="44"/>
  <c r="AJ206" i="44"/>
  <c r="AK206" i="44"/>
  <c r="AJ207" i="44"/>
  <c r="AK207" i="44"/>
  <c r="AJ208" i="44"/>
  <c r="AK208" i="44"/>
  <c r="AJ209" i="44"/>
  <c r="AK209" i="44"/>
  <c r="AJ210" i="44"/>
  <c r="AK210" i="44"/>
  <c r="AJ211" i="44"/>
  <c r="AK211" i="44"/>
  <c r="AJ212" i="44"/>
  <c r="AK212" i="44"/>
  <c r="AJ213" i="44"/>
  <c r="AK213" i="44"/>
  <c r="AJ214" i="44"/>
  <c r="AK214" i="44"/>
  <c r="AJ215" i="44"/>
  <c r="AK215" i="44"/>
  <c r="AJ216" i="44"/>
  <c r="AK216" i="44"/>
  <c r="AJ217" i="44"/>
  <c r="AK217" i="44"/>
  <c r="AJ218" i="44"/>
  <c r="AK218" i="44"/>
  <c r="AJ219" i="44"/>
  <c r="AK219" i="44"/>
  <c r="AJ220" i="44"/>
  <c r="AK220" i="44"/>
  <c r="AJ221" i="44"/>
  <c r="AK221" i="44"/>
  <c r="AJ222" i="44"/>
  <c r="AK222" i="44"/>
  <c r="AJ223" i="44"/>
  <c r="AK223" i="44"/>
  <c r="AJ224" i="44"/>
  <c r="AK224" i="44"/>
  <c r="AJ225" i="44"/>
  <c r="AK225" i="44"/>
  <c r="AJ226" i="44"/>
  <c r="AK226" i="44"/>
  <c r="AJ227" i="44"/>
  <c r="AK227" i="44"/>
  <c r="AJ228" i="44"/>
  <c r="AK228" i="44"/>
  <c r="AJ229" i="44"/>
  <c r="AK229" i="44"/>
  <c r="AJ230" i="44"/>
  <c r="AK230" i="44"/>
  <c r="AJ231" i="44"/>
  <c r="AK231" i="44"/>
  <c r="AJ232" i="44"/>
  <c r="AK232" i="44"/>
  <c r="AJ233" i="44"/>
  <c r="AK233" i="44"/>
  <c r="AJ234" i="44"/>
  <c r="AK234" i="44"/>
  <c r="AJ235" i="44"/>
  <c r="AK235" i="44"/>
  <c r="AJ236" i="44"/>
  <c r="AK236" i="44"/>
  <c r="AJ237" i="44"/>
  <c r="AK237" i="44"/>
  <c r="AJ238" i="44"/>
  <c r="AK238" i="44"/>
  <c r="AJ239" i="44"/>
  <c r="AK239" i="44"/>
  <c r="AJ240" i="44"/>
  <c r="AK240" i="44"/>
  <c r="AJ241" i="44"/>
  <c r="AK241" i="44"/>
  <c r="AJ242" i="44"/>
  <c r="AK242" i="44"/>
  <c r="AJ243" i="44"/>
  <c r="AK243" i="44"/>
  <c r="AJ244" i="44"/>
  <c r="AK244" i="44"/>
  <c r="AJ245" i="44"/>
  <c r="AK245" i="44"/>
  <c r="AJ246" i="44"/>
  <c r="AK246" i="44"/>
  <c r="AJ247" i="44"/>
  <c r="AK247" i="44"/>
  <c r="AJ248" i="44"/>
  <c r="AK248" i="44"/>
  <c r="AJ249" i="44"/>
  <c r="AK249" i="44"/>
  <c r="AJ250" i="44"/>
  <c r="AK250" i="44"/>
  <c r="AJ251" i="44"/>
  <c r="AK251" i="44"/>
  <c r="AJ252" i="44"/>
  <c r="AK252" i="44"/>
  <c r="AJ253" i="44"/>
  <c r="AK253" i="44"/>
  <c r="AJ254" i="44"/>
  <c r="AK254" i="44"/>
  <c r="AJ255" i="44"/>
  <c r="AK255" i="44"/>
  <c r="AJ256" i="44"/>
  <c r="AK256" i="44"/>
  <c r="AJ257" i="44"/>
  <c r="AK257" i="44"/>
  <c r="AJ258" i="44"/>
  <c r="AK258" i="44"/>
  <c r="AJ259" i="44"/>
  <c r="AK259" i="44"/>
  <c r="AJ260" i="44"/>
  <c r="AK260" i="44"/>
  <c r="AJ261" i="44"/>
  <c r="AK261" i="44"/>
  <c r="AJ262" i="44"/>
  <c r="AK262" i="44"/>
  <c r="AJ263" i="44"/>
  <c r="AK263" i="44"/>
  <c r="AJ264" i="44"/>
  <c r="AK264" i="44"/>
  <c r="AJ265" i="44"/>
  <c r="AK265" i="44"/>
  <c r="AJ266" i="44"/>
  <c r="AK266" i="44"/>
  <c r="AJ267" i="44"/>
  <c r="AK267" i="44"/>
  <c r="AJ268" i="44"/>
  <c r="AK268" i="44"/>
  <c r="AJ269" i="44"/>
  <c r="AK269" i="44"/>
  <c r="AJ270" i="44"/>
  <c r="AK270" i="44"/>
  <c r="AJ271" i="44"/>
  <c r="AK271" i="44"/>
  <c r="AJ272" i="44"/>
  <c r="AK272" i="44"/>
  <c r="AJ273" i="44"/>
  <c r="AK273" i="44"/>
  <c r="AJ274" i="44"/>
  <c r="AK274" i="44"/>
  <c r="AJ275" i="44"/>
  <c r="AK275" i="44"/>
  <c r="AJ276" i="44"/>
  <c r="AK276" i="44"/>
  <c r="AJ277" i="44"/>
  <c r="AK277" i="44"/>
  <c r="AJ278" i="44"/>
  <c r="AK278" i="44"/>
  <c r="AJ279" i="44"/>
  <c r="AK279" i="44"/>
  <c r="AJ280" i="44"/>
  <c r="AK280" i="44"/>
  <c r="AJ281" i="44"/>
  <c r="AK281" i="44"/>
  <c r="AJ282" i="44"/>
  <c r="AK282" i="44"/>
  <c r="AJ283" i="44"/>
  <c r="AK283" i="44"/>
  <c r="AJ284" i="44"/>
  <c r="AK284" i="44"/>
  <c r="AJ285" i="44"/>
  <c r="AK285" i="44"/>
  <c r="AJ286" i="44"/>
  <c r="AK286" i="44"/>
  <c r="AJ287" i="44"/>
  <c r="AK287" i="44"/>
  <c r="AJ288" i="44"/>
  <c r="AK288" i="44"/>
  <c r="AJ289" i="44"/>
  <c r="AK289" i="44"/>
  <c r="AJ290" i="44"/>
  <c r="AK290" i="44"/>
  <c r="AJ291" i="44"/>
  <c r="AK291" i="44"/>
  <c r="AJ292" i="44"/>
  <c r="AK292" i="44"/>
  <c r="AJ293" i="44"/>
  <c r="AK293" i="44"/>
  <c r="AJ294" i="44"/>
  <c r="AK294" i="44"/>
  <c r="AJ295" i="44"/>
  <c r="AK295" i="44"/>
  <c r="AJ296" i="44"/>
  <c r="AK296" i="44"/>
  <c r="AJ297" i="44"/>
  <c r="AK297" i="44"/>
  <c r="AJ298" i="44"/>
  <c r="AK298" i="44"/>
  <c r="AJ299" i="44"/>
  <c r="AK299" i="44"/>
  <c r="AJ300" i="44"/>
  <c r="AK300" i="44"/>
  <c r="AJ301" i="44"/>
  <c r="AK301" i="44"/>
  <c r="AJ302" i="44"/>
  <c r="AK302" i="44"/>
  <c r="AJ303" i="44"/>
  <c r="AK303" i="44"/>
  <c r="AJ304" i="44"/>
  <c r="AK304" i="44"/>
  <c r="AJ305" i="44"/>
  <c r="AK305" i="44"/>
  <c r="AJ306" i="44"/>
  <c r="AK306" i="44"/>
  <c r="AJ307" i="44"/>
  <c r="AK307" i="44"/>
  <c r="AJ308" i="44"/>
  <c r="AK308" i="44"/>
  <c r="AJ309" i="44"/>
  <c r="AK309" i="44"/>
  <c r="AJ310" i="44"/>
  <c r="AK310" i="44"/>
  <c r="AJ311" i="44"/>
  <c r="AK311" i="44"/>
  <c r="AJ312" i="44"/>
  <c r="AK312" i="44"/>
  <c r="AJ313" i="44"/>
  <c r="AK313" i="44"/>
  <c r="AJ314" i="44"/>
  <c r="AK314" i="44"/>
  <c r="AJ315" i="44"/>
  <c r="AK315" i="44"/>
  <c r="AJ316" i="44"/>
  <c r="AK316" i="44"/>
  <c r="AJ317" i="44"/>
  <c r="AK317" i="44"/>
  <c r="AJ318" i="44"/>
  <c r="AK318" i="44"/>
  <c r="AJ319" i="44"/>
  <c r="AK319" i="44"/>
  <c r="AJ320" i="44"/>
  <c r="AK320" i="44"/>
  <c r="AJ321" i="44"/>
  <c r="AK321" i="44"/>
  <c r="AJ322" i="44"/>
  <c r="AK322" i="44"/>
  <c r="AJ323" i="44"/>
  <c r="AK323" i="44"/>
  <c r="AJ324" i="44"/>
  <c r="AK324" i="44"/>
  <c r="AJ325" i="44"/>
  <c r="AK325" i="44"/>
  <c r="AJ326" i="44"/>
  <c r="AK326" i="44"/>
  <c r="AJ327" i="44"/>
  <c r="AK327" i="44"/>
  <c r="AJ328" i="44"/>
  <c r="AK328" i="44"/>
  <c r="AJ329" i="44"/>
  <c r="AK329" i="44"/>
  <c r="AJ330" i="44"/>
  <c r="AK330" i="44"/>
  <c r="AJ331" i="44"/>
  <c r="AK331" i="44"/>
  <c r="AJ332" i="44"/>
  <c r="AK332" i="44"/>
  <c r="AJ333" i="44"/>
  <c r="AK333" i="44"/>
  <c r="AJ334" i="44"/>
  <c r="AK334" i="44"/>
  <c r="AJ335" i="44"/>
  <c r="AK335" i="44"/>
  <c r="AJ336" i="44"/>
  <c r="AK336" i="44"/>
  <c r="AJ337" i="44"/>
  <c r="AK337" i="44"/>
  <c r="AJ338" i="44"/>
  <c r="AK338" i="44"/>
  <c r="AJ339" i="44"/>
  <c r="AK339" i="44"/>
  <c r="AJ340" i="44"/>
  <c r="AK340" i="44"/>
  <c r="AJ341" i="44"/>
  <c r="AK341" i="44"/>
  <c r="AJ342" i="44"/>
  <c r="AK342" i="44"/>
  <c r="AJ343" i="44"/>
  <c r="AK343" i="44"/>
  <c r="AJ344" i="44"/>
  <c r="AK344" i="44"/>
  <c r="AJ345" i="44"/>
  <c r="AK345" i="44"/>
  <c r="AJ346" i="44"/>
  <c r="AK346" i="44"/>
  <c r="AJ347" i="44"/>
  <c r="AK347" i="44"/>
  <c r="AJ348" i="44"/>
  <c r="AK348" i="44"/>
  <c r="AK4" i="44"/>
  <c r="AJ4" i="44"/>
  <c r="AI5" i="44"/>
  <c r="AI6" i="44"/>
  <c r="AI7" i="44"/>
  <c r="AI8" i="44"/>
  <c r="AI9" i="44"/>
  <c r="AI10" i="44"/>
  <c r="AI11" i="44"/>
  <c r="AI12" i="44"/>
  <c r="AI13" i="44"/>
  <c r="AI14" i="44"/>
  <c r="AI15" i="44"/>
  <c r="AI16" i="44"/>
  <c r="AI17" i="44"/>
  <c r="AI18" i="44"/>
  <c r="AI19" i="44"/>
  <c r="AI20" i="44"/>
  <c r="AI21" i="44"/>
  <c r="AI22" i="44"/>
  <c r="AI23" i="44"/>
  <c r="AI24" i="44"/>
  <c r="AI25" i="44"/>
  <c r="AI26" i="44"/>
  <c r="AI27" i="44"/>
  <c r="AI28" i="44"/>
  <c r="AI29" i="44"/>
  <c r="AI30" i="44"/>
  <c r="AI31" i="44"/>
  <c r="AI32" i="44"/>
  <c r="AI33" i="44"/>
  <c r="AI34" i="44"/>
  <c r="AI35" i="44"/>
  <c r="AI36" i="44"/>
  <c r="AI37" i="44"/>
  <c r="AI38" i="44"/>
  <c r="AI39" i="44"/>
  <c r="AI40" i="44"/>
  <c r="AI41" i="44"/>
  <c r="AI42" i="44"/>
  <c r="AI43" i="44"/>
  <c r="AI44" i="44"/>
  <c r="AI45" i="44"/>
  <c r="AI46" i="44"/>
  <c r="AI47" i="44"/>
  <c r="AI48" i="44"/>
  <c r="AI49" i="44"/>
  <c r="AI50" i="44"/>
  <c r="AI51" i="44"/>
  <c r="AI52" i="44"/>
  <c r="AI53" i="44"/>
  <c r="AI54" i="44"/>
  <c r="AI55" i="44"/>
  <c r="AI56" i="44"/>
  <c r="AI57" i="44"/>
  <c r="AI58" i="44"/>
  <c r="AI59" i="44"/>
  <c r="AI60" i="44"/>
  <c r="AI61" i="44"/>
  <c r="AI62" i="44"/>
  <c r="AI63" i="44"/>
  <c r="AI64" i="44"/>
  <c r="AI65" i="44"/>
  <c r="AI66" i="44"/>
  <c r="AI67" i="44"/>
  <c r="AI68" i="44"/>
  <c r="AI69" i="44"/>
  <c r="AI70" i="44"/>
  <c r="AI71" i="44"/>
  <c r="AI72" i="44"/>
  <c r="AI73" i="44"/>
  <c r="AI74" i="44"/>
  <c r="AI75" i="44"/>
  <c r="AI76" i="44"/>
  <c r="AI77" i="44"/>
  <c r="AI78" i="44"/>
  <c r="AI79" i="44"/>
  <c r="AI80" i="44"/>
  <c r="AI81" i="44"/>
  <c r="AI82" i="44"/>
  <c r="AI83" i="44"/>
  <c r="AI84" i="44"/>
  <c r="AI85" i="44"/>
  <c r="AI86" i="44"/>
  <c r="AI87" i="44"/>
  <c r="AI88" i="44"/>
  <c r="AI89" i="44"/>
  <c r="AI90" i="44"/>
  <c r="AI91" i="44"/>
  <c r="AI92" i="44"/>
  <c r="AI93" i="44"/>
  <c r="AI94" i="44"/>
  <c r="AI95" i="44"/>
  <c r="AI96" i="44"/>
  <c r="AI97" i="44"/>
  <c r="AI98" i="44"/>
  <c r="AI99" i="44"/>
  <c r="AI100" i="44"/>
  <c r="AI101" i="44"/>
  <c r="AI102" i="44"/>
  <c r="AI103" i="44"/>
  <c r="AI104" i="44"/>
  <c r="AI105" i="44"/>
  <c r="AI106" i="44"/>
  <c r="AI107" i="44"/>
  <c r="AI108" i="44"/>
  <c r="AI109" i="44"/>
  <c r="AI110" i="44"/>
  <c r="AI111" i="44"/>
  <c r="AI112" i="44"/>
  <c r="AI113" i="44"/>
  <c r="AI114" i="44"/>
  <c r="AI115" i="44"/>
  <c r="AI116" i="44"/>
  <c r="AI117" i="44"/>
  <c r="AI118" i="44"/>
  <c r="AI119" i="44"/>
  <c r="AI120" i="44"/>
  <c r="AI121" i="44"/>
  <c r="AI122" i="44"/>
  <c r="AI123" i="44"/>
  <c r="AI124" i="44"/>
  <c r="AI125" i="44"/>
  <c r="AI126" i="44"/>
  <c r="AI127" i="44"/>
  <c r="AI128" i="44"/>
  <c r="AI129" i="44"/>
  <c r="AI130" i="44"/>
  <c r="AI131" i="44"/>
  <c r="AI132" i="44"/>
  <c r="AI133" i="44"/>
  <c r="AI134" i="44"/>
  <c r="AI135" i="44"/>
  <c r="AI136" i="44"/>
  <c r="AI137" i="44"/>
  <c r="AI138" i="44"/>
  <c r="AI139" i="44"/>
  <c r="AI140" i="44"/>
  <c r="AI141" i="44"/>
  <c r="AI142" i="44"/>
  <c r="AI143" i="44"/>
  <c r="AI144" i="44"/>
  <c r="AI145" i="44"/>
  <c r="AI146" i="44"/>
  <c r="AI147" i="44"/>
  <c r="AI148" i="44"/>
  <c r="AI149" i="44"/>
  <c r="AI150" i="44"/>
  <c r="AI151" i="44"/>
  <c r="AI152" i="44"/>
  <c r="AI153" i="44"/>
  <c r="AI154" i="44"/>
  <c r="AI155" i="44"/>
  <c r="AI156" i="44"/>
  <c r="AI157" i="44"/>
  <c r="AI158" i="44"/>
  <c r="AI159" i="44"/>
  <c r="AI160" i="44"/>
  <c r="AI161" i="44"/>
  <c r="AI162" i="44"/>
  <c r="AI163" i="44"/>
  <c r="AI164" i="44"/>
  <c r="AI165" i="44"/>
  <c r="AI166" i="44"/>
  <c r="AI167" i="44"/>
  <c r="AI168" i="44"/>
  <c r="AI169" i="44"/>
  <c r="AI170" i="44"/>
  <c r="AI171" i="44"/>
  <c r="AI172" i="44"/>
  <c r="AI173" i="44"/>
  <c r="AI174" i="44"/>
  <c r="AI175" i="44"/>
  <c r="AI176" i="44"/>
  <c r="AI177" i="44"/>
  <c r="AI178" i="44"/>
  <c r="AI179" i="44"/>
  <c r="AI180" i="44"/>
  <c r="AI181" i="44"/>
  <c r="AI182" i="44"/>
  <c r="AI183" i="44"/>
  <c r="AI184" i="44"/>
  <c r="AI185" i="44"/>
  <c r="AI186" i="44"/>
  <c r="AI187" i="44"/>
  <c r="AI188" i="44"/>
  <c r="AI189" i="44"/>
  <c r="AI190" i="44"/>
  <c r="AI191" i="44"/>
  <c r="AI192" i="44"/>
  <c r="AI193" i="44"/>
  <c r="AI194" i="44"/>
  <c r="AI195" i="44"/>
  <c r="AI196" i="44"/>
  <c r="AI197" i="44"/>
  <c r="AI198" i="44"/>
  <c r="AI199" i="44"/>
  <c r="AI200" i="44"/>
  <c r="AI201" i="44"/>
  <c r="AI202" i="44"/>
  <c r="AI203" i="44"/>
  <c r="AI204" i="44"/>
  <c r="AI205" i="44"/>
  <c r="AI206" i="44"/>
  <c r="AI207" i="44"/>
  <c r="AI208" i="44"/>
  <c r="AI209" i="44"/>
  <c r="AI210" i="44"/>
  <c r="AI211" i="44"/>
  <c r="AI212" i="44"/>
  <c r="AI213" i="44"/>
  <c r="AI214" i="44"/>
  <c r="AI215" i="44"/>
  <c r="AI216" i="44"/>
  <c r="AI217" i="44"/>
  <c r="AI218" i="44"/>
  <c r="AI219" i="44"/>
  <c r="AI220" i="44"/>
  <c r="AI221" i="44"/>
  <c r="AI222" i="44"/>
  <c r="AI223" i="44"/>
  <c r="AI224" i="44"/>
  <c r="AI225" i="44"/>
  <c r="AI226" i="44"/>
  <c r="AI227" i="44"/>
  <c r="AI228" i="44"/>
  <c r="AI229" i="44"/>
  <c r="AI230" i="44"/>
  <c r="AI231" i="44"/>
  <c r="AI232" i="44"/>
  <c r="AI233" i="44"/>
  <c r="AI234" i="44"/>
  <c r="AI235" i="44"/>
  <c r="AI236" i="44"/>
  <c r="AI237" i="44"/>
  <c r="AI238" i="44"/>
  <c r="AI239" i="44"/>
  <c r="AI240" i="44"/>
  <c r="AI241" i="44"/>
  <c r="AI242" i="44"/>
  <c r="AI243" i="44"/>
  <c r="AI244" i="44"/>
  <c r="AI245" i="44"/>
  <c r="AI246" i="44"/>
  <c r="AI247" i="44"/>
  <c r="AI248" i="44"/>
  <c r="AI249" i="44"/>
  <c r="AI250" i="44"/>
  <c r="AI251" i="44"/>
  <c r="AI252" i="44"/>
  <c r="AI253" i="44"/>
  <c r="AI254" i="44"/>
  <c r="AI255" i="44"/>
  <c r="AI256" i="44"/>
  <c r="AI257" i="44"/>
  <c r="AI258" i="44"/>
  <c r="AI259" i="44"/>
  <c r="AI260" i="44"/>
  <c r="AI261" i="44"/>
  <c r="AI262" i="44"/>
  <c r="AI263" i="44"/>
  <c r="AI264" i="44"/>
  <c r="AI265" i="44"/>
  <c r="AI266" i="44"/>
  <c r="AI267" i="44"/>
  <c r="AI268" i="44"/>
  <c r="AI269" i="44"/>
  <c r="AI270" i="44"/>
  <c r="AI271" i="44"/>
  <c r="AI272" i="44"/>
  <c r="AI273" i="44"/>
  <c r="AI274" i="44"/>
  <c r="AI275" i="44"/>
  <c r="AI276" i="44"/>
  <c r="AI277" i="44"/>
  <c r="AI278" i="44"/>
  <c r="AI279" i="44"/>
  <c r="AI280" i="44"/>
  <c r="AI281" i="44"/>
  <c r="AI282" i="44"/>
  <c r="AI283" i="44"/>
  <c r="AI284" i="44"/>
  <c r="AI285" i="44"/>
  <c r="AI286" i="44"/>
  <c r="AI287" i="44"/>
  <c r="AI288" i="44"/>
  <c r="AI289" i="44"/>
  <c r="AI290" i="44"/>
  <c r="AI291" i="44"/>
  <c r="AI292" i="44"/>
  <c r="AI293" i="44"/>
  <c r="AI294" i="44"/>
  <c r="AI295" i="44"/>
  <c r="AI296" i="44"/>
  <c r="AI297" i="44"/>
  <c r="AI298" i="44"/>
  <c r="AI299" i="44"/>
  <c r="AI300" i="44"/>
  <c r="AI301" i="44"/>
  <c r="AI302" i="44"/>
  <c r="AI303" i="44"/>
  <c r="AI304" i="44"/>
  <c r="AI305" i="44"/>
  <c r="AI306" i="44"/>
  <c r="AI307" i="44"/>
  <c r="AI308" i="44"/>
  <c r="AI309" i="44"/>
  <c r="AI310" i="44"/>
  <c r="AI311" i="44"/>
  <c r="AI312" i="44"/>
  <c r="AI313" i="44"/>
  <c r="AI314" i="44"/>
  <c r="AI315" i="44"/>
  <c r="AI316" i="44"/>
  <c r="AI317" i="44"/>
  <c r="AI318" i="44"/>
  <c r="AI319" i="44"/>
  <c r="AI320" i="44"/>
  <c r="AI321" i="44"/>
  <c r="AI322" i="44"/>
  <c r="AI323" i="44"/>
  <c r="AI324" i="44"/>
  <c r="AI325" i="44"/>
  <c r="AI326" i="44"/>
  <c r="AI327" i="44"/>
  <c r="AI328" i="44"/>
  <c r="AI329" i="44"/>
  <c r="AI330" i="44"/>
  <c r="AI331" i="44"/>
  <c r="AI332" i="44"/>
  <c r="AI333" i="44"/>
  <c r="AI334" i="44"/>
  <c r="AI335" i="44"/>
  <c r="AI336" i="44"/>
  <c r="AI337" i="44"/>
  <c r="AI338" i="44"/>
  <c r="AI339" i="44"/>
  <c r="AI340" i="44"/>
  <c r="AI341" i="44"/>
  <c r="AI342" i="44"/>
  <c r="AI343" i="44"/>
  <c r="AI344" i="44"/>
  <c r="AI345" i="44"/>
  <c r="AI346" i="44"/>
  <c r="AI347" i="44"/>
  <c r="AI348" i="44"/>
  <c r="AM347" i="44" l="1"/>
  <c r="AM331" i="44"/>
  <c r="AM319" i="44"/>
  <c r="AM303" i="44"/>
  <c r="AM287" i="44"/>
  <c r="AM275" i="44"/>
  <c r="AM263" i="44"/>
  <c r="AM247" i="44"/>
  <c r="AM239" i="44"/>
  <c r="AM227" i="44"/>
  <c r="AM219" i="44"/>
  <c r="AM215" i="44"/>
  <c r="AM211" i="44"/>
  <c r="AM203" i="44"/>
  <c r="AM195" i="44"/>
  <c r="AM191" i="44"/>
  <c r="AM187" i="44"/>
  <c r="AM183" i="44"/>
  <c r="AM179" i="44"/>
  <c r="AM175" i="44"/>
  <c r="AM171" i="44"/>
  <c r="AM167" i="44"/>
  <c r="AM163" i="44"/>
  <c r="AM159" i="44"/>
  <c r="AM155" i="44"/>
  <c r="AM151" i="44"/>
  <c r="AM147" i="44"/>
  <c r="AM143" i="44"/>
  <c r="AM139" i="44"/>
  <c r="AM135" i="44"/>
  <c r="AM131" i="44"/>
  <c r="AM127" i="44"/>
  <c r="AM123" i="44"/>
  <c r="AM119" i="44"/>
  <c r="AM115" i="44"/>
  <c r="AM111" i="44"/>
  <c r="AM107" i="44"/>
  <c r="AM103" i="44"/>
  <c r="AM99" i="44"/>
  <c r="AM95" i="44"/>
  <c r="AM91" i="44"/>
  <c r="AM87" i="44"/>
  <c r="AM83" i="44"/>
  <c r="AM79" i="44"/>
  <c r="AM75" i="44"/>
  <c r="AM71" i="44"/>
  <c r="AM67" i="44"/>
  <c r="AM63" i="44"/>
  <c r="AM59" i="44"/>
  <c r="AM55" i="44"/>
  <c r="AM51" i="44"/>
  <c r="AM47" i="44"/>
  <c r="AM43" i="44"/>
  <c r="AM39" i="44"/>
  <c r="AM35" i="44"/>
  <c r="AM31" i="44"/>
  <c r="AM27" i="44"/>
  <c r="AM23" i="44"/>
  <c r="AM19" i="44"/>
  <c r="AM15" i="44"/>
  <c r="AM11" i="44"/>
  <c r="AM7" i="44"/>
  <c r="AM339" i="44"/>
  <c r="AM327" i="44"/>
  <c r="AM315" i="44"/>
  <c r="AM307" i="44"/>
  <c r="AM295" i="44"/>
  <c r="AM279" i="44"/>
  <c r="AM271" i="44"/>
  <c r="AM259" i="44"/>
  <c r="AM251" i="44"/>
  <c r="AM235" i="44"/>
  <c r="AM223" i="44"/>
  <c r="AM207" i="44"/>
  <c r="AM343" i="44"/>
  <c r="AM335" i="44"/>
  <c r="AM323" i="44"/>
  <c r="AM311" i="44"/>
  <c r="AM299" i="44"/>
  <c r="AM291" i="44"/>
  <c r="AM283" i="44"/>
  <c r="AM267" i="44"/>
  <c r="AM255" i="44"/>
  <c r="AM243" i="44"/>
  <c r="AM231" i="44"/>
  <c r="AM199" i="44"/>
  <c r="AM330" i="44"/>
  <c r="AM326" i="44"/>
  <c r="AM322" i="44"/>
  <c r="AM318" i="44"/>
  <c r="AM314" i="44"/>
  <c r="AM310" i="44"/>
  <c r="AM306" i="44"/>
  <c r="AM302" i="44"/>
  <c r="AM298" i="44"/>
  <c r="AM294" i="44"/>
  <c r="AM290" i="44"/>
  <c r="AM286" i="44"/>
  <c r="AM282" i="44"/>
  <c r="AM278" i="44"/>
  <c r="AM274" i="44"/>
  <c r="AM270" i="44"/>
  <c r="AM266" i="44"/>
  <c r="AM262" i="44"/>
  <c r="AM258" i="44"/>
  <c r="AM254" i="44"/>
  <c r="AM250" i="44"/>
  <c r="AM246" i="44"/>
  <c r="AM242" i="44"/>
  <c r="AM238" i="44"/>
  <c r="AM234" i="44"/>
  <c r="AM230" i="44"/>
  <c r="AM226" i="44"/>
  <c r="AM222" i="44"/>
  <c r="AM218" i="44"/>
  <c r="AM214" i="44"/>
  <c r="AM210" i="44"/>
  <c r="AM206" i="44"/>
  <c r="AM202" i="44"/>
  <c r="AM198" i="44"/>
  <c r="AM194" i="44"/>
  <c r="AM190" i="44"/>
  <c r="AM186" i="44"/>
  <c r="AM182" i="44"/>
  <c r="AM178" i="44"/>
  <c r="AM174" i="44"/>
  <c r="AM170" i="44"/>
  <c r="AM166" i="44"/>
  <c r="AM162" i="44"/>
  <c r="AM158" i="44"/>
  <c r="AM154" i="44"/>
  <c r="AM150" i="44"/>
  <c r="AM146" i="44"/>
  <c r="AM142" i="44"/>
  <c r="AM138" i="44"/>
  <c r="AM134" i="44"/>
  <c r="AM130" i="44"/>
  <c r="AM126" i="44"/>
  <c r="AM122" i="44"/>
  <c r="AM118" i="44"/>
  <c r="AM114" i="44"/>
  <c r="AM110" i="44"/>
  <c r="AM106" i="44"/>
  <c r="AM102" i="44"/>
  <c r="AM98" i="44"/>
  <c r="AM94" i="44"/>
  <c r="AM90" i="44"/>
  <c r="AM86" i="44"/>
  <c r="AM82" i="44"/>
  <c r="AM78" i="44"/>
  <c r="AM74" i="44"/>
  <c r="AM70" i="44"/>
  <c r="AM66" i="44"/>
  <c r="AM62" i="44"/>
  <c r="AM58" i="44"/>
  <c r="AM54" i="44"/>
  <c r="AM50" i="44"/>
  <c r="AM46" i="44"/>
  <c r="AM42" i="44"/>
  <c r="AM38" i="44"/>
  <c r="AM34" i="44"/>
  <c r="AM30" i="44"/>
  <c r="AM26" i="44"/>
  <c r="AM22" i="44"/>
  <c r="AM18" i="44"/>
  <c r="AM14" i="44"/>
  <c r="AM10" i="44"/>
  <c r="AM6" i="44"/>
  <c r="AM332" i="44"/>
  <c r="AM328" i="44"/>
  <c r="AM324" i="44"/>
  <c r="AM320" i="44"/>
  <c r="AM316" i="44"/>
  <c r="AM312" i="44"/>
  <c r="AM308" i="44"/>
  <c r="AM304" i="44"/>
  <c r="AM300" i="44"/>
  <c r="AM296" i="44"/>
  <c r="AM292" i="44"/>
  <c r="AM288" i="44"/>
  <c r="AM284" i="44"/>
  <c r="AM280" i="44"/>
  <c r="AM276" i="44"/>
  <c r="AM272" i="44"/>
  <c r="AM268" i="44"/>
  <c r="AM264" i="44"/>
  <c r="AM260" i="44"/>
  <c r="AM256" i="44"/>
  <c r="AM252" i="44"/>
  <c r="AM248" i="44"/>
  <c r="AM244" i="44"/>
  <c r="AM240" i="44"/>
  <c r="AM236" i="44"/>
  <c r="AM232" i="44"/>
  <c r="AM228" i="44"/>
  <c r="AM224" i="44"/>
  <c r="AM220" i="44"/>
  <c r="AM216" i="44"/>
  <c r="AM212" i="44"/>
  <c r="AM208" i="44"/>
  <c r="AM204" i="44"/>
  <c r="AM200" i="44"/>
  <c r="AM196" i="44"/>
  <c r="AM192" i="44"/>
  <c r="AM188" i="44"/>
  <c r="AM184" i="44"/>
  <c r="AM180" i="44"/>
  <c r="AM176" i="44"/>
  <c r="AM172" i="44"/>
  <c r="AM168" i="44"/>
  <c r="AM164" i="44"/>
  <c r="AM160" i="44"/>
  <c r="AM156" i="44"/>
  <c r="AM152" i="44"/>
  <c r="AM148" i="44"/>
  <c r="AM144" i="44"/>
  <c r="AM140" i="44"/>
  <c r="AM136" i="44"/>
  <c r="AM132" i="44"/>
  <c r="AM128" i="44"/>
  <c r="AM124" i="44"/>
  <c r="AM120" i="44"/>
  <c r="AM116" i="44"/>
  <c r="AM112" i="44"/>
  <c r="AM108" i="44"/>
  <c r="AM104" i="44"/>
  <c r="AM100" i="44"/>
  <c r="AM96" i="44"/>
  <c r="AM92" i="44"/>
  <c r="AM88" i="44"/>
  <c r="AM84" i="44"/>
  <c r="AM80" i="44"/>
  <c r="AM76" i="44"/>
  <c r="AM72" i="44"/>
  <c r="AM68" i="44"/>
  <c r="AM64" i="44"/>
  <c r="AM60" i="44"/>
  <c r="AM56" i="44"/>
  <c r="AM52" i="44"/>
  <c r="AM48" i="44"/>
  <c r="AM44" i="44"/>
  <c r="AM40" i="44"/>
  <c r="AM36" i="44"/>
  <c r="AM32" i="44"/>
  <c r="AM28" i="44"/>
  <c r="AM24" i="44"/>
  <c r="AM20" i="44"/>
  <c r="AM16" i="44"/>
  <c r="AM12" i="44"/>
  <c r="AM8" i="44"/>
  <c r="AL345" i="44"/>
  <c r="AL341" i="44"/>
  <c r="AL337" i="44"/>
  <c r="AL333" i="44"/>
  <c r="AL329" i="44"/>
  <c r="AL325" i="44"/>
  <c r="AL321" i="44"/>
  <c r="AL317" i="44"/>
  <c r="AL313" i="44"/>
  <c r="AL309" i="44"/>
  <c r="AL305" i="44"/>
  <c r="AL301" i="44"/>
  <c r="AL297" i="44"/>
  <c r="AL293" i="44"/>
  <c r="AL289" i="44"/>
  <c r="AM317" i="44"/>
  <c r="AM285" i="44"/>
  <c r="AM249" i="44"/>
  <c r="AM221" i="44"/>
  <c r="AM173" i="44"/>
  <c r="AL346" i="44"/>
  <c r="AL342" i="44"/>
  <c r="AL338" i="44"/>
  <c r="AL285" i="44"/>
  <c r="AL281" i="44"/>
  <c r="AL277" i="44"/>
  <c r="AL273" i="44"/>
  <c r="AL269" i="44"/>
  <c r="AL265" i="44"/>
  <c r="AL261" i="44"/>
  <c r="AL257" i="44"/>
  <c r="AL253" i="44"/>
  <c r="AL249" i="44"/>
  <c r="AL245" i="44"/>
  <c r="AL241" i="44"/>
  <c r="AL237" i="44"/>
  <c r="AL233" i="44"/>
  <c r="AL229" i="44"/>
  <c r="AL225" i="44"/>
  <c r="AL217" i="44"/>
  <c r="AL213" i="44"/>
  <c r="AL209" i="44"/>
  <c r="AL205" i="44"/>
  <c r="AL201" i="44"/>
  <c r="AL197" i="44"/>
  <c r="AL193" i="44"/>
  <c r="AL189" i="44"/>
  <c r="AL185" i="44"/>
  <c r="AL181" i="44"/>
  <c r="AL177" i="44"/>
  <c r="AL173" i="44"/>
  <c r="AL169" i="44"/>
  <c r="AL334" i="44"/>
  <c r="AL330" i="44"/>
  <c r="AL326" i="44"/>
  <c r="AL322" i="44"/>
  <c r="AL318" i="44"/>
  <c r="AL314" i="44"/>
  <c r="AL310" i="44"/>
  <c r="AL307" i="44"/>
  <c r="AL306" i="44"/>
  <c r="AL302" i="44"/>
  <c r="AL298" i="44"/>
  <c r="AL294" i="44"/>
  <c r="AL290" i="44"/>
  <c r="AL286" i="44"/>
  <c r="AL282" i="44"/>
  <c r="AL278" i="44"/>
  <c r="AL275" i="44"/>
  <c r="AL274" i="44"/>
  <c r="AL270" i="44"/>
  <c r="AL266" i="44"/>
  <c r="AL262" i="44"/>
  <c r="AL258" i="44"/>
  <c r="AL254" i="44"/>
  <c r="AL250" i="44"/>
  <c r="AL246" i="44"/>
  <c r="AL242" i="44"/>
  <c r="AL238" i="44"/>
  <c r="AL234" i="44"/>
  <c r="AL230" i="44"/>
  <c r="AL226" i="44"/>
  <c r="AL222" i="44"/>
  <c r="AL218" i="44"/>
  <c r="AL214" i="44"/>
  <c r="AL210" i="44"/>
  <c r="AL207" i="44"/>
  <c r="AL206" i="44"/>
  <c r="AL202" i="44"/>
  <c r="AL198" i="44"/>
  <c r="AL194" i="44"/>
  <c r="AL192" i="44"/>
  <c r="AL190" i="44"/>
  <c r="AL186" i="44"/>
  <c r="AL182" i="44"/>
  <c r="AL178" i="44"/>
  <c r="AL174" i="44"/>
  <c r="AL170" i="44"/>
  <c r="AL166" i="44"/>
  <c r="AL162" i="44"/>
  <c r="AL158" i="44"/>
  <c r="AL154" i="44"/>
  <c r="AL150" i="44"/>
  <c r="AL146" i="44"/>
  <c r="AL142" i="44"/>
  <c r="AL138" i="44"/>
  <c r="AL134" i="44"/>
  <c r="AL130" i="44"/>
  <c r="AL126" i="44"/>
  <c r="AL122" i="44"/>
  <c r="AL118" i="44"/>
  <c r="AL114" i="44"/>
  <c r="AL110" i="44"/>
  <c r="AL106" i="44"/>
  <c r="AL102" i="44"/>
  <c r="AL98" i="44"/>
  <c r="AL94" i="44"/>
  <c r="AL90" i="44"/>
  <c r="AL86" i="44"/>
  <c r="AL82" i="44"/>
  <c r="AL78" i="44"/>
  <c r="AL74" i="44"/>
  <c r="AL70" i="44"/>
  <c r="AL66" i="44"/>
  <c r="AL62" i="44"/>
  <c r="AL58" i="44"/>
  <c r="AL54" i="44"/>
  <c r="AL50" i="44"/>
  <c r="AL46" i="44"/>
  <c r="AL42" i="44"/>
  <c r="AL38" i="44"/>
  <c r="AL34" i="44"/>
  <c r="AL30" i="44"/>
  <c r="AL26" i="44"/>
  <c r="AL22" i="44"/>
  <c r="AL18" i="44"/>
  <c r="AL14" i="44"/>
  <c r="AL348" i="44"/>
  <c r="AL344" i="44"/>
  <c r="AL340" i="44"/>
  <c r="AL336" i="44"/>
  <c r="AL332" i="44"/>
  <c r="AL168" i="44"/>
  <c r="AL80" i="44"/>
  <c r="AL17" i="44"/>
  <c r="AL8" i="44"/>
  <c r="AL5" i="44"/>
  <c r="AM309" i="44"/>
  <c r="AM301" i="44"/>
  <c r="AM293" i="44"/>
  <c r="AM277" i="44"/>
  <c r="AM269" i="44"/>
  <c r="AM253" i="44"/>
  <c r="AM217" i="44"/>
  <c r="AM149" i="44"/>
  <c r="AM125" i="44"/>
  <c r="AM101" i="44"/>
  <c r="AM348" i="44"/>
  <c r="AM344" i="44"/>
  <c r="AM340" i="44"/>
  <c r="AM336" i="44"/>
  <c r="AL221" i="44"/>
  <c r="AM346" i="44"/>
  <c r="AM342" i="44"/>
  <c r="AM338" i="44"/>
  <c r="AM334" i="44"/>
  <c r="AL315" i="44"/>
  <c r="AL299" i="44"/>
  <c r="AL291" i="44"/>
  <c r="AL283" i="44"/>
  <c r="AL267" i="44"/>
  <c r="AL243" i="44"/>
  <c r="AL239" i="44"/>
  <c r="AL211" i="44"/>
  <c r="AL165" i="44"/>
  <c r="AL161" i="44"/>
  <c r="AL157" i="44"/>
  <c r="AL153" i="44"/>
  <c r="AL149" i="44"/>
  <c r="AL145" i="44"/>
  <c r="AL141" i="44"/>
  <c r="AL137" i="44"/>
  <c r="AL133" i="44"/>
  <c r="AL129" i="44"/>
  <c r="AL125" i="44"/>
  <c r="AL121" i="44"/>
  <c r="AL117" i="44"/>
  <c r="AL113" i="44"/>
  <c r="AL109" i="44"/>
  <c r="AL105" i="44"/>
  <c r="AL101" i="44"/>
  <c r="AL97" i="44"/>
  <c r="AL93" i="44"/>
  <c r="AL89" i="44"/>
  <c r="AL85" i="44"/>
  <c r="AL81" i="44"/>
  <c r="AL77" i="44"/>
  <c r="AL73" i="44"/>
  <c r="AL69" i="44"/>
  <c r="AL65" i="44"/>
  <c r="AL61" i="44"/>
  <c r="AL57" i="44"/>
  <c r="AL53" i="44"/>
  <c r="AL49" i="44"/>
  <c r="AL45" i="44"/>
  <c r="AL41" i="44"/>
  <c r="AL37" i="44"/>
  <c r="AL33" i="44"/>
  <c r="AL29" i="44"/>
  <c r="AL25" i="44"/>
  <c r="AL21" i="44"/>
  <c r="AL13" i="44"/>
  <c r="AL9" i="44"/>
  <c r="AL4" i="44"/>
  <c r="AP4" i="44" s="1"/>
  <c r="AL347" i="44"/>
  <c r="AL343" i="44"/>
  <c r="AL339" i="44"/>
  <c r="AL335" i="44"/>
  <c r="AL331" i="44"/>
  <c r="AL327" i="44"/>
  <c r="AL323" i="44"/>
  <c r="AL319" i="44"/>
  <c r="AL311" i="44"/>
  <c r="AL303" i="44"/>
  <c r="AL295" i="44"/>
  <c r="AL287" i="44"/>
  <c r="AL279" i="44"/>
  <c r="AL271" i="44"/>
  <c r="AL263" i="44"/>
  <c r="AL259" i="44"/>
  <c r="AL255" i="44"/>
  <c r="AL251" i="44"/>
  <c r="AL247" i="44"/>
  <c r="AL235" i="44"/>
  <c r="AL231" i="44"/>
  <c r="AL227" i="44"/>
  <c r="AL223" i="44"/>
  <c r="AL219" i="44"/>
  <c r="AL215" i="44"/>
  <c r="AL203" i="44"/>
  <c r="AL199" i="44"/>
  <c r="AL195" i="44"/>
  <c r="AL191" i="44"/>
  <c r="AL187" i="44"/>
  <c r="AL183" i="44"/>
  <c r="AL179" i="44"/>
  <c r="AL175" i="44"/>
  <c r="AL171" i="44"/>
  <c r="AL167" i="44"/>
  <c r="AL163" i="44"/>
  <c r="AL159" i="44"/>
  <c r="AL155" i="44"/>
  <c r="AL151" i="44"/>
  <c r="AL147" i="44"/>
  <c r="AL143" i="44"/>
  <c r="AL139" i="44"/>
  <c r="AL135" i="44"/>
  <c r="AL131" i="44"/>
  <c r="AL127" i="44"/>
  <c r="AL123" i="44"/>
  <c r="AL119" i="44"/>
  <c r="AL115" i="44"/>
  <c r="AL111" i="44"/>
  <c r="AL107" i="44"/>
  <c r="AL103" i="44"/>
  <c r="AL31" i="44"/>
  <c r="AM4" i="44"/>
  <c r="AM345" i="44"/>
  <c r="AM341" i="44"/>
  <c r="AM337" i="44"/>
  <c r="AM333" i="44"/>
  <c r="AM329" i="44"/>
  <c r="AM325" i="44"/>
  <c r="AM321" i="44"/>
  <c r="AM313" i="44"/>
  <c r="AM305" i="44"/>
  <c r="AM297" i="44"/>
  <c r="AM289" i="44"/>
  <c r="AM281" i="44"/>
  <c r="AM273" i="44"/>
  <c r="AM265" i="44"/>
  <c r="AM261" i="44"/>
  <c r="AM257" i="44"/>
  <c r="AM245" i="44"/>
  <c r="AM241" i="44"/>
  <c r="AM237" i="44"/>
  <c r="AM233" i="44"/>
  <c r="AM229" i="44"/>
  <c r="AM225" i="44"/>
  <c r="AM213" i="44"/>
  <c r="AM209" i="44"/>
  <c r="AM205" i="44"/>
  <c r="AM201" i="44"/>
  <c r="AM197" i="44"/>
  <c r="AM193" i="44"/>
  <c r="AM189" i="44"/>
  <c r="AM185" i="44"/>
  <c r="AM181" i="44"/>
  <c r="AM177" i="44"/>
  <c r="AM169" i="44"/>
  <c r="AM165" i="44"/>
  <c r="AM161" i="44"/>
  <c r="AM157" i="44"/>
  <c r="AM153" i="44"/>
  <c r="AM145" i="44"/>
  <c r="AM141" i="44"/>
  <c r="AM137" i="44"/>
  <c r="AM133" i="44"/>
  <c r="AM129" i="44"/>
  <c r="AM121" i="44"/>
  <c r="AM117" i="44"/>
  <c r="AM113" i="44"/>
  <c r="AM109" i="44"/>
  <c r="AM105" i="44"/>
  <c r="AM97" i="44"/>
  <c r="AM93" i="44"/>
  <c r="AM89" i="44"/>
  <c r="AM85" i="44"/>
  <c r="AM81" i="44"/>
  <c r="AM77" i="44"/>
  <c r="AM73" i="44"/>
  <c r="AM69" i="44"/>
  <c r="AM65" i="44"/>
  <c r="AM61" i="44"/>
  <c r="AM57" i="44"/>
  <c r="AM53" i="44"/>
  <c r="AM49" i="44"/>
  <c r="AM45" i="44"/>
  <c r="AM41" i="44"/>
  <c r="AM37" i="44"/>
  <c r="AM33" i="44"/>
  <c r="AM29" i="44"/>
  <c r="AM25" i="44"/>
  <c r="AM21" i="44"/>
  <c r="AM17" i="44"/>
  <c r="AM13" i="44"/>
  <c r="AM9" i="44"/>
  <c r="AM5" i="44"/>
  <c r="AL328" i="44"/>
  <c r="AL324" i="44"/>
  <c r="AL320" i="44"/>
  <c r="AL316" i="44"/>
  <c r="AL312" i="44"/>
  <c r="AL308" i="44"/>
  <c r="AL304" i="44"/>
  <c r="AL300" i="44"/>
  <c r="AL296" i="44"/>
  <c r="AL292" i="44"/>
  <c r="AL288" i="44"/>
  <c r="AL284" i="44"/>
  <c r="AL280" i="44"/>
  <c r="AL276" i="44"/>
  <c r="AL272" i="44"/>
  <c r="AL268" i="44"/>
  <c r="AL264" i="44"/>
  <c r="AL260" i="44"/>
  <c r="AL256" i="44"/>
  <c r="AL252" i="44"/>
  <c r="AL248" i="44"/>
  <c r="AL244" i="44"/>
  <c r="AL240" i="44"/>
  <c r="AL236" i="44"/>
  <c r="AL232" i="44"/>
  <c r="AL228" i="44"/>
  <c r="AL224" i="44"/>
  <c r="AL220" i="44"/>
  <c r="AL216" i="44"/>
  <c r="AL212" i="44"/>
  <c r="AL208" i="44"/>
  <c r="AL204" i="44"/>
  <c r="AL200" i="44"/>
  <c r="AL196" i="44"/>
  <c r="AL188" i="44"/>
  <c r="AL184" i="44"/>
  <c r="AL180" i="44"/>
  <c r="AL176" i="44"/>
  <c r="AL172" i="44"/>
  <c r="AL164" i="44"/>
  <c r="AL160" i="44"/>
  <c r="AL156" i="44"/>
  <c r="AL152" i="44"/>
  <c r="AL148" i="44"/>
  <c r="AL144" i="44"/>
  <c r="AL140" i="44"/>
  <c r="AL136" i="44"/>
  <c r="AL132" i="44"/>
  <c r="AL128" i="44"/>
  <c r="AL124" i="44"/>
  <c r="AL120" i="44"/>
  <c r="AL116" i="44"/>
  <c r="AL112" i="44"/>
  <c r="AL108" i="44"/>
  <c r="AL104" i="44"/>
  <c r="AL100" i="44"/>
  <c r="AL96" i="44"/>
  <c r="AL92" i="44"/>
  <c r="AL88" i="44"/>
  <c r="AL84" i="44"/>
  <c r="AL76" i="44"/>
  <c r="AL72" i="44"/>
  <c r="AL68" i="44"/>
  <c r="AL64" i="44"/>
  <c r="AL60" i="44"/>
  <c r="AL56" i="44"/>
  <c r="AL52" i="44"/>
  <c r="AL48" i="44"/>
  <c r="AL44" i="44"/>
  <c r="AL40" i="44"/>
  <c r="AL36" i="44"/>
  <c r="AL32" i="44"/>
  <c r="AL28" i="44"/>
  <c r="AL24" i="44"/>
  <c r="AL20" i="44"/>
  <c r="AL16" i="44"/>
  <c r="AL12" i="44"/>
  <c r="AL99" i="44"/>
  <c r="AL95" i="44"/>
  <c r="AL91" i="44"/>
  <c r="AL87" i="44"/>
  <c r="AL83" i="44"/>
  <c r="AL79" i="44"/>
  <c r="AL75" i="44"/>
  <c r="AL71" i="44"/>
  <c r="AL67" i="44"/>
  <c r="AL63" i="44"/>
  <c r="AL59" i="44"/>
  <c r="AL55" i="44"/>
  <c r="AL51" i="44"/>
  <c r="AL47" i="44"/>
  <c r="AL43" i="44"/>
  <c r="AL39" i="44"/>
  <c r="AL35" i="44"/>
  <c r="AL27" i="44"/>
  <c r="AL23" i="44"/>
  <c r="AL19" i="44"/>
  <c r="AL15" i="44"/>
  <c r="AL11" i="44"/>
  <c r="AL7" i="44"/>
  <c r="AL10" i="44"/>
  <c r="AL6" i="44"/>
  <c r="AQ4" i="44" l="1"/>
  <c r="O3" i="82"/>
  <c r="O4" i="82"/>
  <c r="O5" i="82"/>
  <c r="O6" i="82"/>
  <c r="O7" i="82"/>
  <c r="O8" i="82"/>
  <c r="O9" i="82"/>
  <c r="O10" i="82"/>
  <c r="O11" i="82"/>
  <c r="O12" i="82"/>
  <c r="O13" i="82"/>
  <c r="O15" i="82"/>
  <c r="O16" i="82"/>
  <c r="O19" i="82"/>
  <c r="O20" i="82"/>
  <c r="O21" i="82"/>
  <c r="O22" i="82"/>
  <c r="O23" i="82"/>
  <c r="O24" i="82"/>
  <c r="O25" i="82"/>
  <c r="O26" i="82"/>
  <c r="O27" i="82"/>
  <c r="O28" i="82"/>
  <c r="O29" i="82"/>
  <c r="O30" i="82"/>
  <c r="O31" i="82"/>
  <c r="O32" i="82"/>
  <c r="O33" i="82"/>
  <c r="O34" i="82"/>
  <c r="O35" i="82"/>
  <c r="O36" i="82"/>
  <c r="O37" i="82"/>
  <c r="O38" i="82"/>
  <c r="O39" i="82"/>
  <c r="O40" i="82"/>
  <c r="O41" i="82"/>
  <c r="O43" i="82"/>
  <c r="O45" i="82"/>
  <c r="O47" i="82"/>
  <c r="O48" i="82"/>
  <c r="O49" i="82"/>
  <c r="O50" i="82"/>
  <c r="O51" i="82"/>
  <c r="O52" i="82"/>
  <c r="O53" i="82"/>
  <c r="O54" i="82"/>
  <c r="O55" i="82"/>
  <c r="O56" i="82"/>
  <c r="O57" i="82"/>
  <c r="O58" i="82"/>
  <c r="O59" i="82"/>
  <c r="O61" i="82"/>
  <c r="O62" i="82"/>
  <c r="O63" i="82"/>
  <c r="O64" i="82"/>
  <c r="O65" i="82"/>
  <c r="O66" i="82"/>
  <c r="O67" i="82"/>
  <c r="O68" i="82"/>
  <c r="O69" i="82"/>
  <c r="O70" i="82"/>
  <c r="O71" i="82"/>
  <c r="O73" i="82"/>
  <c r="O74" i="82"/>
  <c r="O75" i="82"/>
  <c r="O77" i="82"/>
  <c r="O78" i="82"/>
  <c r="O79" i="82"/>
  <c r="O80" i="82"/>
  <c r="O81" i="82"/>
  <c r="O82" i="82"/>
  <c r="O83" i="82"/>
  <c r="O84" i="82"/>
  <c r="O85" i="82"/>
  <c r="O86" i="82"/>
  <c r="O88" i="82"/>
  <c r="O90" i="82"/>
  <c r="O91" i="82"/>
  <c r="O92" i="82"/>
  <c r="O93" i="82"/>
  <c r="O94" i="82"/>
  <c r="O95" i="82"/>
  <c r="O96" i="82"/>
  <c r="O97" i="82"/>
  <c r="O98" i="82"/>
  <c r="O99" i="82"/>
  <c r="O101" i="82"/>
  <c r="O102" i="82"/>
  <c r="O103" i="82"/>
  <c r="O105" i="82"/>
  <c r="O106" i="82"/>
  <c r="O107" i="82"/>
  <c r="O108" i="82"/>
  <c r="O109" i="82"/>
  <c r="O110" i="82"/>
  <c r="O111" i="82"/>
  <c r="O112" i="82"/>
  <c r="O113" i="82"/>
  <c r="O115" i="82"/>
  <c r="O116" i="82"/>
  <c r="O117" i="82"/>
  <c r="O118" i="82"/>
  <c r="O119" i="82"/>
  <c r="O121" i="82"/>
  <c r="O122" i="82"/>
  <c r="O123" i="82"/>
  <c r="O124" i="82"/>
  <c r="O125" i="82"/>
  <c r="O129" i="82"/>
  <c r="O130" i="82"/>
  <c r="O131" i="82"/>
  <c r="O132" i="82"/>
  <c r="O133" i="82"/>
  <c r="O135" i="82"/>
  <c r="O138" i="82"/>
  <c r="O139" i="82"/>
  <c r="O140" i="82"/>
  <c r="O141" i="82"/>
  <c r="O142" i="82"/>
  <c r="O144" i="82"/>
  <c r="O145" i="82"/>
  <c r="O146" i="82"/>
  <c r="O147" i="82"/>
  <c r="O148" i="82"/>
  <c r="O149" i="82"/>
  <c r="O150" i="82"/>
  <c r="O151" i="82"/>
  <c r="O152" i="82"/>
  <c r="O155" i="82"/>
  <c r="O156" i="82"/>
  <c r="O157" i="82"/>
  <c r="O158" i="82"/>
  <c r="O159" i="82"/>
  <c r="O163" i="82"/>
  <c r="O164" i="82"/>
  <c r="O165" i="82"/>
  <c r="O167" i="82"/>
  <c r="O168" i="82"/>
  <c r="O169" i="82"/>
  <c r="O170" i="82"/>
  <c r="O171" i="82"/>
  <c r="O173" i="82"/>
  <c r="O174" i="82"/>
  <c r="O177" i="82"/>
  <c r="O178" i="82"/>
  <c r="O179" i="82"/>
  <c r="O180" i="82"/>
  <c r="O182" i="82"/>
  <c r="O183" i="82"/>
  <c r="O184" i="82"/>
  <c r="O185" i="82"/>
  <c r="O186" i="82"/>
  <c r="O187" i="82"/>
  <c r="O189" i="82"/>
  <c r="O191" i="82"/>
  <c r="O193" i="82"/>
  <c r="O195" i="82"/>
  <c r="O196" i="82"/>
  <c r="O197" i="82"/>
  <c r="O198" i="82"/>
  <c r="O199" i="82"/>
  <c r="O200" i="82"/>
  <c r="O201" i="82"/>
  <c r="O202" i="82"/>
  <c r="O203" i="82"/>
  <c r="O204" i="82"/>
  <c r="O205" i="82"/>
  <c r="O206" i="82"/>
  <c r="O207" i="82"/>
  <c r="O208" i="82"/>
  <c r="O209" i="82"/>
  <c r="O212" i="82"/>
  <c r="O213" i="82"/>
  <c r="O216" i="82"/>
  <c r="O217" i="82"/>
  <c r="O218" i="82"/>
  <c r="O219" i="82"/>
  <c r="O221" i="82"/>
  <c r="O222" i="82"/>
  <c r="O223" i="82"/>
  <c r="O224" i="82"/>
  <c r="O226" i="82"/>
  <c r="O227" i="82"/>
  <c r="O228" i="82"/>
  <c r="O229" i="82"/>
  <c r="O230" i="82"/>
  <c r="O232" i="82"/>
  <c r="O233" i="82"/>
  <c r="O234" i="82"/>
  <c r="O235" i="82"/>
  <c r="O237" i="82"/>
  <c r="O238" i="82"/>
  <c r="O239" i="82"/>
  <c r="O240" i="82"/>
  <c r="O242" i="82"/>
  <c r="O244" i="82"/>
  <c r="O246" i="82"/>
  <c r="O247" i="82"/>
  <c r="O248" i="82"/>
  <c r="O249" i="82"/>
  <c r="O250" i="82"/>
  <c r="O251" i="82"/>
  <c r="O252" i="82"/>
  <c r="O253" i="82"/>
  <c r="O254" i="82"/>
  <c r="O258" i="82"/>
  <c r="O260" i="82"/>
  <c r="O262" i="82"/>
  <c r="O263" i="82"/>
  <c r="O264" i="82"/>
  <c r="O266" i="82"/>
  <c r="O267" i="82"/>
  <c r="O269" i="82"/>
  <c r="O270" i="82"/>
  <c r="O271" i="82"/>
  <c r="O272" i="82"/>
  <c r="O273" i="82"/>
  <c r="O274" i="82"/>
  <c r="O275" i="82"/>
  <c r="O276" i="82"/>
  <c r="O278" i="82"/>
  <c r="O279" i="82"/>
  <c r="O280" i="82"/>
  <c r="O281" i="82"/>
  <c r="O282" i="82"/>
  <c r="O283" i="82"/>
  <c r="O284" i="82"/>
  <c r="O285" i="82"/>
  <c r="O286" i="82"/>
  <c r="O287" i="82"/>
  <c r="O288" i="82"/>
  <c r="O289" i="82"/>
  <c r="O290" i="82"/>
  <c r="O291" i="82"/>
  <c r="O292" i="82"/>
  <c r="O293" i="82"/>
  <c r="O294" i="82"/>
  <c r="O295" i="82"/>
  <c r="O296" i="82"/>
  <c r="O297" i="82"/>
  <c r="O298" i="82"/>
  <c r="O299" i="82"/>
  <c r="O301" i="82"/>
  <c r="O302" i="82"/>
  <c r="O303" i="82"/>
  <c r="O304" i="82"/>
  <c r="O305" i="82"/>
  <c r="O306" i="82"/>
  <c r="O307" i="82"/>
  <c r="O308" i="82"/>
  <c r="O309" i="82"/>
  <c r="O310" i="82"/>
  <c r="O311" i="82"/>
  <c r="O312" i="82"/>
  <c r="O313" i="82"/>
  <c r="O314" i="82"/>
  <c r="O315" i="82"/>
  <c r="O317" i="82"/>
  <c r="O318" i="82"/>
  <c r="O319" i="82"/>
  <c r="O320" i="82"/>
  <c r="O321" i="82"/>
  <c r="O322" i="82"/>
  <c r="O323" i="82"/>
  <c r="O324" i="82"/>
  <c r="O325" i="82"/>
  <c r="O326" i="82"/>
  <c r="O327" i="82"/>
  <c r="O328" i="82"/>
  <c r="O329" i="82"/>
  <c r="O331" i="82"/>
  <c r="O332" i="82"/>
  <c r="O333" i="82"/>
  <c r="O334" i="82"/>
  <c r="O336" i="82"/>
  <c r="O337" i="82"/>
  <c r="O338" i="82"/>
  <c r="O340" i="82"/>
  <c r="O341" i="82"/>
  <c r="O342" i="82"/>
  <c r="O343" i="82"/>
  <c r="O344" i="82"/>
  <c r="O345" i="82"/>
  <c r="O346" i="82"/>
  <c r="O2" i="82"/>
  <c r="M4" i="75" l="1"/>
  <c r="M5" i="75"/>
  <c r="M6" i="75"/>
  <c r="M7" i="75"/>
  <c r="M8" i="75"/>
  <c r="M9" i="75"/>
  <c r="M10" i="75"/>
  <c r="M11" i="75"/>
  <c r="M12" i="75"/>
  <c r="M13" i="75"/>
  <c r="M14" i="75"/>
  <c r="M15" i="75"/>
  <c r="M16" i="75"/>
  <c r="M17" i="75"/>
  <c r="M18" i="75"/>
  <c r="M19" i="75"/>
  <c r="M20" i="75"/>
  <c r="M21" i="75"/>
  <c r="M22" i="75"/>
  <c r="M23" i="75"/>
  <c r="M24" i="75"/>
  <c r="M25" i="75"/>
  <c r="M26" i="75"/>
  <c r="M27" i="75"/>
  <c r="M28" i="75"/>
  <c r="M29" i="75"/>
  <c r="M30" i="75"/>
  <c r="M31" i="75"/>
  <c r="M32" i="75"/>
  <c r="M33" i="75"/>
  <c r="M34" i="75"/>
  <c r="M35" i="75"/>
  <c r="M36" i="75"/>
  <c r="M37" i="75"/>
  <c r="M38" i="75"/>
  <c r="M39" i="75"/>
  <c r="M40" i="75"/>
  <c r="M41" i="75"/>
  <c r="M42" i="75"/>
  <c r="M43" i="75"/>
  <c r="M44" i="75"/>
  <c r="M45" i="75"/>
  <c r="M46" i="75"/>
  <c r="M47" i="75"/>
  <c r="M48" i="75"/>
  <c r="M49" i="75"/>
  <c r="M50" i="75"/>
  <c r="M51" i="75"/>
  <c r="M52" i="75"/>
  <c r="M53" i="75"/>
  <c r="M54" i="75"/>
  <c r="M55" i="75"/>
  <c r="M56" i="75"/>
  <c r="M57" i="75"/>
  <c r="M58" i="75"/>
  <c r="M59" i="75"/>
  <c r="M60" i="75"/>
  <c r="M61" i="75"/>
  <c r="M62" i="75"/>
  <c r="M63" i="75"/>
  <c r="M64" i="75"/>
  <c r="M65" i="75"/>
  <c r="M66" i="75"/>
  <c r="M67" i="75"/>
  <c r="M68" i="75"/>
  <c r="M69" i="75"/>
  <c r="M70" i="75"/>
  <c r="M71" i="75"/>
  <c r="M72" i="75"/>
  <c r="M73" i="75"/>
  <c r="M74" i="75"/>
  <c r="M75" i="75"/>
  <c r="M76" i="75"/>
  <c r="M77" i="75"/>
  <c r="M78" i="75"/>
  <c r="M79" i="75"/>
  <c r="M80" i="75"/>
  <c r="M81" i="75"/>
  <c r="M82" i="75"/>
  <c r="M83" i="75"/>
  <c r="M84" i="75"/>
  <c r="M85" i="75"/>
  <c r="M86" i="75"/>
  <c r="M87" i="75"/>
  <c r="M88" i="75"/>
  <c r="M89" i="75"/>
  <c r="M90" i="75"/>
  <c r="M91" i="75"/>
  <c r="M92" i="75"/>
  <c r="M93" i="75"/>
  <c r="M94" i="75"/>
  <c r="M95" i="75"/>
  <c r="M96" i="75"/>
  <c r="M97" i="75"/>
  <c r="M98" i="75"/>
  <c r="M99" i="75"/>
  <c r="M100" i="75"/>
  <c r="M101" i="75"/>
  <c r="M102" i="75"/>
  <c r="M103" i="75"/>
  <c r="M104" i="75"/>
  <c r="M105" i="75"/>
  <c r="M106" i="75"/>
  <c r="M107" i="75"/>
  <c r="M108" i="75"/>
  <c r="M109" i="75"/>
  <c r="M110" i="75"/>
  <c r="M111" i="75"/>
  <c r="M112" i="75"/>
  <c r="M113" i="75"/>
  <c r="M114" i="75"/>
  <c r="M115" i="75"/>
  <c r="M116" i="75"/>
  <c r="M117" i="75"/>
  <c r="M118" i="75"/>
  <c r="M119" i="75"/>
  <c r="M120" i="75"/>
  <c r="M121" i="75"/>
  <c r="M122" i="75"/>
  <c r="M123" i="75"/>
  <c r="M124" i="75"/>
  <c r="M125" i="75"/>
  <c r="M126" i="75"/>
  <c r="M127" i="75"/>
  <c r="M128" i="75"/>
  <c r="M129" i="75"/>
  <c r="M130" i="75"/>
  <c r="M131" i="75"/>
  <c r="M132" i="75"/>
  <c r="M133" i="75"/>
  <c r="M134" i="75"/>
  <c r="M135" i="75"/>
  <c r="M136" i="75"/>
  <c r="M137" i="75"/>
  <c r="M138" i="75"/>
  <c r="M139" i="75"/>
  <c r="M140" i="75"/>
  <c r="M141" i="75"/>
  <c r="M142" i="75"/>
  <c r="M143" i="75"/>
  <c r="M144" i="75"/>
  <c r="M145" i="75"/>
  <c r="M146" i="75"/>
  <c r="M147" i="75"/>
  <c r="M148" i="75"/>
  <c r="M149" i="75"/>
  <c r="M150" i="75"/>
  <c r="M151" i="75"/>
  <c r="M152" i="75"/>
  <c r="M153" i="75"/>
  <c r="M154" i="75"/>
  <c r="M155" i="75"/>
  <c r="M156" i="75"/>
  <c r="M157" i="75"/>
  <c r="M158" i="75"/>
  <c r="M159" i="75"/>
  <c r="M160" i="75"/>
  <c r="M161" i="75"/>
  <c r="M162" i="75"/>
  <c r="M163" i="75"/>
  <c r="M164" i="75"/>
  <c r="M165" i="75"/>
  <c r="M166" i="75"/>
  <c r="M167" i="75"/>
  <c r="M168" i="75"/>
  <c r="M169" i="75"/>
  <c r="M170" i="75"/>
  <c r="M171" i="75"/>
  <c r="M172" i="75"/>
  <c r="M173" i="75"/>
  <c r="M174" i="75"/>
  <c r="M175" i="75"/>
  <c r="M176" i="75"/>
  <c r="M177" i="75"/>
  <c r="M178" i="75"/>
  <c r="M179" i="75"/>
  <c r="M180" i="75"/>
  <c r="M181" i="75"/>
  <c r="M182" i="75"/>
  <c r="M183" i="75"/>
  <c r="M184" i="75"/>
  <c r="M185" i="75"/>
  <c r="M186" i="75"/>
  <c r="M187" i="75"/>
  <c r="M188" i="75"/>
  <c r="M189" i="75"/>
  <c r="M190" i="75"/>
  <c r="M191" i="75"/>
  <c r="M192" i="75"/>
  <c r="M193" i="75"/>
  <c r="M194" i="75"/>
  <c r="M195" i="75"/>
  <c r="M196" i="75"/>
  <c r="M197" i="75"/>
  <c r="M198" i="75"/>
  <c r="M199" i="75"/>
  <c r="M200" i="75"/>
  <c r="M201" i="75"/>
  <c r="M202" i="75"/>
  <c r="M203" i="75"/>
  <c r="M204" i="75"/>
  <c r="M205" i="75"/>
  <c r="M206" i="75"/>
  <c r="M207" i="75"/>
  <c r="M208" i="75"/>
  <c r="M209" i="75"/>
  <c r="M210" i="75"/>
  <c r="M211" i="75"/>
  <c r="M212" i="75"/>
  <c r="M213" i="75"/>
  <c r="M214" i="75"/>
  <c r="M215" i="75"/>
  <c r="M216" i="75"/>
  <c r="M217" i="75"/>
  <c r="M218" i="75"/>
  <c r="M219" i="75"/>
  <c r="M220" i="75"/>
  <c r="M221" i="75"/>
  <c r="M222" i="75"/>
  <c r="M223" i="75"/>
  <c r="M224" i="75"/>
  <c r="M225" i="75"/>
  <c r="M226" i="75"/>
  <c r="M227" i="75"/>
  <c r="M228" i="75"/>
  <c r="M229" i="75"/>
  <c r="M230" i="75"/>
  <c r="M231" i="75"/>
  <c r="M232" i="75"/>
  <c r="M233" i="75"/>
  <c r="M234" i="75"/>
  <c r="M235" i="75"/>
  <c r="M236" i="75"/>
  <c r="M237" i="75"/>
  <c r="M238" i="75"/>
  <c r="M239" i="75"/>
  <c r="M240" i="75"/>
  <c r="M241" i="75"/>
  <c r="M242" i="75"/>
  <c r="M243" i="75"/>
  <c r="M244" i="75"/>
  <c r="M245" i="75"/>
  <c r="M246" i="75"/>
  <c r="M247" i="75"/>
  <c r="M248" i="75"/>
  <c r="M249" i="75"/>
  <c r="M250" i="75"/>
  <c r="M251" i="75"/>
  <c r="M252" i="75"/>
  <c r="M253" i="75"/>
  <c r="M254" i="75"/>
  <c r="M255" i="75"/>
  <c r="M256" i="75"/>
  <c r="M257" i="75"/>
  <c r="M258" i="75"/>
  <c r="M259" i="75"/>
  <c r="M260" i="75"/>
  <c r="M261" i="75"/>
  <c r="M262" i="75"/>
  <c r="M263" i="75"/>
  <c r="M264" i="75"/>
  <c r="M265" i="75"/>
  <c r="M266" i="75"/>
  <c r="M267" i="75"/>
  <c r="M268" i="75"/>
  <c r="M269" i="75"/>
  <c r="M270" i="75"/>
  <c r="M271" i="75"/>
  <c r="M272" i="75"/>
  <c r="M273" i="75"/>
  <c r="M274" i="75"/>
  <c r="M275" i="75"/>
  <c r="M276" i="75"/>
  <c r="M277" i="75"/>
  <c r="M278" i="75"/>
  <c r="M279" i="75"/>
  <c r="M280" i="75"/>
  <c r="M281" i="75"/>
  <c r="M282" i="75"/>
  <c r="M283" i="75"/>
  <c r="M284" i="75"/>
  <c r="M285" i="75"/>
  <c r="M286" i="75"/>
  <c r="M287" i="75"/>
  <c r="M288" i="75"/>
  <c r="M289" i="75"/>
  <c r="M290" i="75"/>
  <c r="M291" i="75"/>
  <c r="M292" i="75"/>
  <c r="M293" i="75"/>
  <c r="M294" i="75"/>
  <c r="M295" i="75"/>
  <c r="M296" i="75"/>
  <c r="M297" i="75"/>
  <c r="M298" i="75"/>
  <c r="M299" i="75"/>
  <c r="M300" i="75"/>
  <c r="M301" i="75"/>
  <c r="M302" i="75"/>
  <c r="M303" i="75"/>
  <c r="M304" i="75"/>
  <c r="M305" i="75"/>
  <c r="M306" i="75"/>
  <c r="M307" i="75"/>
  <c r="M308" i="75"/>
  <c r="M309" i="75"/>
  <c r="M310" i="75"/>
  <c r="M311" i="75"/>
  <c r="M312" i="75"/>
  <c r="M313" i="75"/>
  <c r="M314" i="75"/>
  <c r="M315" i="75"/>
  <c r="M316" i="75"/>
  <c r="M317" i="75"/>
  <c r="M318" i="75"/>
  <c r="M319" i="75"/>
  <c r="M320" i="75"/>
  <c r="M321" i="75"/>
  <c r="M322" i="75"/>
  <c r="M323" i="75"/>
  <c r="M324" i="75"/>
  <c r="M325" i="75"/>
  <c r="M326" i="75"/>
  <c r="M327" i="75"/>
  <c r="M328" i="75"/>
  <c r="M329" i="75"/>
  <c r="M330" i="75"/>
  <c r="M331" i="75"/>
  <c r="M332" i="75"/>
  <c r="M333" i="75"/>
  <c r="M334" i="75"/>
  <c r="M335" i="75"/>
  <c r="M336" i="75"/>
  <c r="M337" i="75"/>
  <c r="M338" i="75"/>
  <c r="M339" i="75"/>
  <c r="M340" i="75"/>
  <c r="M341" i="75"/>
  <c r="M342" i="75"/>
  <c r="M343" i="75"/>
  <c r="M344" i="75"/>
  <c r="M345" i="75"/>
  <c r="M346" i="75"/>
  <c r="M347" i="75"/>
  <c r="M3" i="75"/>
  <c r="X51" i="11"/>
  <c r="M349" i="75" l="1"/>
  <c r="M348" i="75"/>
  <c r="D349" i="11"/>
  <c r="F349" i="11"/>
  <c r="G349" i="11"/>
  <c r="I349" i="11"/>
  <c r="J349" i="11"/>
  <c r="C349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4" i="11"/>
  <c r="L5" i="11"/>
  <c r="V5" i="11" s="1"/>
  <c r="L6" i="11"/>
  <c r="V6" i="11" s="1"/>
  <c r="L7" i="11"/>
  <c r="V7" i="11" s="1"/>
  <c r="L8" i="11"/>
  <c r="V8" i="11" s="1"/>
  <c r="L9" i="11"/>
  <c r="V9" i="11" s="1"/>
  <c r="L10" i="11"/>
  <c r="V10" i="11" s="1"/>
  <c r="L11" i="11"/>
  <c r="V11" i="11" s="1"/>
  <c r="L12" i="11"/>
  <c r="V12" i="11" s="1"/>
  <c r="L13" i="11"/>
  <c r="V13" i="11" s="1"/>
  <c r="L14" i="11"/>
  <c r="V14" i="11" s="1"/>
  <c r="L15" i="11"/>
  <c r="V15" i="11" s="1"/>
  <c r="L16" i="11"/>
  <c r="V16" i="11" s="1"/>
  <c r="L17" i="11"/>
  <c r="V17" i="11" s="1"/>
  <c r="L18" i="11"/>
  <c r="V18" i="11" s="1"/>
  <c r="L19" i="11"/>
  <c r="V19" i="11" s="1"/>
  <c r="L20" i="11"/>
  <c r="V20" i="11" s="1"/>
  <c r="L21" i="11"/>
  <c r="V21" i="11" s="1"/>
  <c r="L22" i="11"/>
  <c r="V22" i="11" s="1"/>
  <c r="L23" i="11"/>
  <c r="V23" i="11" s="1"/>
  <c r="L24" i="11"/>
  <c r="V24" i="11" s="1"/>
  <c r="L25" i="11"/>
  <c r="V25" i="11" s="1"/>
  <c r="L26" i="11"/>
  <c r="V26" i="11" s="1"/>
  <c r="L27" i="11"/>
  <c r="V27" i="11" s="1"/>
  <c r="L28" i="11"/>
  <c r="V28" i="11" s="1"/>
  <c r="L29" i="11"/>
  <c r="V29" i="11" s="1"/>
  <c r="L30" i="11"/>
  <c r="V30" i="11" s="1"/>
  <c r="L31" i="11"/>
  <c r="V31" i="11" s="1"/>
  <c r="L32" i="11"/>
  <c r="V32" i="11" s="1"/>
  <c r="L33" i="11"/>
  <c r="V33" i="11" s="1"/>
  <c r="L34" i="11"/>
  <c r="V34" i="11" s="1"/>
  <c r="L35" i="11"/>
  <c r="V35" i="11" s="1"/>
  <c r="L36" i="11"/>
  <c r="V36" i="11" s="1"/>
  <c r="L37" i="11"/>
  <c r="V37" i="11" s="1"/>
  <c r="L38" i="11"/>
  <c r="V38" i="11" s="1"/>
  <c r="L39" i="11"/>
  <c r="V39" i="11" s="1"/>
  <c r="L40" i="11"/>
  <c r="V40" i="11" s="1"/>
  <c r="L41" i="11"/>
  <c r="V41" i="11" s="1"/>
  <c r="L42" i="11"/>
  <c r="V42" i="11" s="1"/>
  <c r="L43" i="11"/>
  <c r="V43" i="11" s="1"/>
  <c r="L44" i="11"/>
  <c r="V44" i="11" s="1"/>
  <c r="L45" i="11"/>
  <c r="V45" i="11" s="1"/>
  <c r="L46" i="11"/>
  <c r="V46" i="11" s="1"/>
  <c r="L47" i="11"/>
  <c r="V47" i="11" s="1"/>
  <c r="L48" i="11"/>
  <c r="V48" i="11" s="1"/>
  <c r="L49" i="11"/>
  <c r="V49" i="11" s="1"/>
  <c r="L50" i="11"/>
  <c r="V50" i="11" s="1"/>
  <c r="L51" i="11"/>
  <c r="V51" i="11" s="1"/>
  <c r="L52" i="11"/>
  <c r="V52" i="11" s="1"/>
  <c r="L53" i="11"/>
  <c r="V53" i="11" s="1"/>
  <c r="L54" i="11"/>
  <c r="V54" i="11" s="1"/>
  <c r="L55" i="11"/>
  <c r="V55" i="11" s="1"/>
  <c r="L56" i="11"/>
  <c r="V56" i="11" s="1"/>
  <c r="L57" i="11"/>
  <c r="V57" i="11" s="1"/>
  <c r="L58" i="11"/>
  <c r="V58" i="11" s="1"/>
  <c r="L59" i="11"/>
  <c r="V59" i="11" s="1"/>
  <c r="L60" i="11"/>
  <c r="V60" i="11" s="1"/>
  <c r="L61" i="11"/>
  <c r="V61" i="11" s="1"/>
  <c r="L62" i="11"/>
  <c r="V62" i="11" s="1"/>
  <c r="L63" i="11"/>
  <c r="V63" i="11" s="1"/>
  <c r="L64" i="11"/>
  <c r="V64" i="11" s="1"/>
  <c r="L65" i="11"/>
  <c r="V65" i="11" s="1"/>
  <c r="L66" i="11"/>
  <c r="V66" i="11" s="1"/>
  <c r="L67" i="11"/>
  <c r="V67" i="11" s="1"/>
  <c r="L68" i="11"/>
  <c r="V68" i="11" s="1"/>
  <c r="L69" i="11"/>
  <c r="V69" i="11" s="1"/>
  <c r="L70" i="11"/>
  <c r="V70" i="11" s="1"/>
  <c r="L71" i="11"/>
  <c r="V71" i="11" s="1"/>
  <c r="L72" i="11"/>
  <c r="V72" i="11" s="1"/>
  <c r="L73" i="11"/>
  <c r="V73" i="11" s="1"/>
  <c r="L74" i="11"/>
  <c r="V74" i="11" s="1"/>
  <c r="L75" i="11"/>
  <c r="V75" i="11" s="1"/>
  <c r="L76" i="11"/>
  <c r="V76" i="11" s="1"/>
  <c r="L77" i="11"/>
  <c r="V77" i="11" s="1"/>
  <c r="L78" i="11"/>
  <c r="V78" i="11" s="1"/>
  <c r="L79" i="11"/>
  <c r="V79" i="11" s="1"/>
  <c r="L80" i="11"/>
  <c r="V80" i="11" s="1"/>
  <c r="L81" i="11"/>
  <c r="V81" i="11" s="1"/>
  <c r="L82" i="11"/>
  <c r="V82" i="11" s="1"/>
  <c r="L83" i="11"/>
  <c r="V83" i="11" s="1"/>
  <c r="L84" i="11"/>
  <c r="V84" i="11" s="1"/>
  <c r="L85" i="11"/>
  <c r="V85" i="11" s="1"/>
  <c r="L86" i="11"/>
  <c r="V86" i="11" s="1"/>
  <c r="L87" i="11"/>
  <c r="V87" i="11" s="1"/>
  <c r="L88" i="11"/>
  <c r="V88" i="11" s="1"/>
  <c r="L89" i="11"/>
  <c r="V89" i="11" s="1"/>
  <c r="L90" i="11"/>
  <c r="V90" i="11" s="1"/>
  <c r="L91" i="11"/>
  <c r="V91" i="11" s="1"/>
  <c r="L92" i="11"/>
  <c r="V92" i="11" s="1"/>
  <c r="L93" i="11"/>
  <c r="V93" i="11" s="1"/>
  <c r="L94" i="11"/>
  <c r="V94" i="11" s="1"/>
  <c r="L95" i="11"/>
  <c r="V95" i="11" s="1"/>
  <c r="L96" i="11"/>
  <c r="V96" i="11" s="1"/>
  <c r="L97" i="11"/>
  <c r="V97" i="11" s="1"/>
  <c r="L98" i="11"/>
  <c r="V98" i="11" s="1"/>
  <c r="L99" i="11"/>
  <c r="V99" i="11" s="1"/>
  <c r="L100" i="11"/>
  <c r="V100" i="11" s="1"/>
  <c r="L101" i="11"/>
  <c r="V101" i="11" s="1"/>
  <c r="L102" i="11"/>
  <c r="V102" i="11" s="1"/>
  <c r="L103" i="11"/>
  <c r="V103" i="11" s="1"/>
  <c r="L104" i="11"/>
  <c r="V104" i="11" s="1"/>
  <c r="L105" i="11"/>
  <c r="V105" i="11" s="1"/>
  <c r="L106" i="11"/>
  <c r="V106" i="11" s="1"/>
  <c r="L107" i="11"/>
  <c r="V107" i="11" s="1"/>
  <c r="L108" i="11"/>
  <c r="V108" i="11" s="1"/>
  <c r="L109" i="11"/>
  <c r="V109" i="11" s="1"/>
  <c r="L110" i="11"/>
  <c r="V110" i="11" s="1"/>
  <c r="L111" i="11"/>
  <c r="V111" i="11" s="1"/>
  <c r="L112" i="11"/>
  <c r="V112" i="11" s="1"/>
  <c r="L113" i="11"/>
  <c r="V113" i="11" s="1"/>
  <c r="L114" i="11"/>
  <c r="V114" i="11" s="1"/>
  <c r="L115" i="11"/>
  <c r="V115" i="11" s="1"/>
  <c r="L116" i="11"/>
  <c r="V116" i="11" s="1"/>
  <c r="L117" i="11"/>
  <c r="V117" i="11" s="1"/>
  <c r="L118" i="11"/>
  <c r="V118" i="11" s="1"/>
  <c r="L119" i="11"/>
  <c r="V119" i="11" s="1"/>
  <c r="L120" i="11"/>
  <c r="V120" i="11" s="1"/>
  <c r="L121" i="11"/>
  <c r="V121" i="11" s="1"/>
  <c r="L122" i="11"/>
  <c r="V122" i="11" s="1"/>
  <c r="L123" i="11"/>
  <c r="V123" i="11" s="1"/>
  <c r="L124" i="11"/>
  <c r="V124" i="11" s="1"/>
  <c r="L125" i="11"/>
  <c r="V125" i="11" s="1"/>
  <c r="L126" i="11"/>
  <c r="V126" i="11" s="1"/>
  <c r="L127" i="11"/>
  <c r="V127" i="11" s="1"/>
  <c r="L128" i="11"/>
  <c r="V128" i="11" s="1"/>
  <c r="L129" i="11"/>
  <c r="V129" i="11" s="1"/>
  <c r="L130" i="11"/>
  <c r="V130" i="11" s="1"/>
  <c r="L131" i="11"/>
  <c r="V131" i="11" s="1"/>
  <c r="L132" i="11"/>
  <c r="V132" i="11" s="1"/>
  <c r="L133" i="11"/>
  <c r="V133" i="11" s="1"/>
  <c r="L134" i="11"/>
  <c r="V134" i="11" s="1"/>
  <c r="L135" i="11"/>
  <c r="V135" i="11" s="1"/>
  <c r="L136" i="11"/>
  <c r="V136" i="11" s="1"/>
  <c r="L137" i="11"/>
  <c r="V137" i="11" s="1"/>
  <c r="L138" i="11"/>
  <c r="V138" i="11" s="1"/>
  <c r="L139" i="11"/>
  <c r="V139" i="11" s="1"/>
  <c r="L140" i="11"/>
  <c r="V140" i="11" s="1"/>
  <c r="L141" i="11"/>
  <c r="V141" i="11" s="1"/>
  <c r="L142" i="11"/>
  <c r="V142" i="11" s="1"/>
  <c r="L143" i="11"/>
  <c r="V143" i="11" s="1"/>
  <c r="L144" i="11"/>
  <c r="V144" i="11" s="1"/>
  <c r="L145" i="11"/>
  <c r="V145" i="11" s="1"/>
  <c r="L146" i="11"/>
  <c r="V146" i="11" s="1"/>
  <c r="L147" i="11"/>
  <c r="V147" i="11" s="1"/>
  <c r="L148" i="11"/>
  <c r="V148" i="11" s="1"/>
  <c r="L149" i="11"/>
  <c r="V149" i="11" s="1"/>
  <c r="L150" i="11"/>
  <c r="V150" i="11" s="1"/>
  <c r="L151" i="11"/>
  <c r="V151" i="11" s="1"/>
  <c r="L152" i="11"/>
  <c r="V152" i="11" s="1"/>
  <c r="L153" i="11"/>
  <c r="V153" i="11" s="1"/>
  <c r="L154" i="11"/>
  <c r="V154" i="11" s="1"/>
  <c r="L155" i="11"/>
  <c r="V155" i="11" s="1"/>
  <c r="L156" i="11"/>
  <c r="V156" i="11" s="1"/>
  <c r="L157" i="11"/>
  <c r="V157" i="11" s="1"/>
  <c r="L158" i="11"/>
  <c r="V158" i="11" s="1"/>
  <c r="L159" i="11"/>
  <c r="V159" i="11" s="1"/>
  <c r="L160" i="11"/>
  <c r="V160" i="11" s="1"/>
  <c r="L161" i="11"/>
  <c r="V161" i="11" s="1"/>
  <c r="L162" i="11"/>
  <c r="V162" i="11" s="1"/>
  <c r="L163" i="11"/>
  <c r="V163" i="11" s="1"/>
  <c r="L164" i="11"/>
  <c r="V164" i="11" s="1"/>
  <c r="L165" i="11"/>
  <c r="V165" i="11" s="1"/>
  <c r="L166" i="11"/>
  <c r="V166" i="11" s="1"/>
  <c r="L167" i="11"/>
  <c r="V167" i="11" s="1"/>
  <c r="L168" i="11"/>
  <c r="V168" i="11" s="1"/>
  <c r="L169" i="11"/>
  <c r="V169" i="11" s="1"/>
  <c r="L170" i="11"/>
  <c r="V170" i="11" s="1"/>
  <c r="L171" i="11"/>
  <c r="V171" i="11" s="1"/>
  <c r="L172" i="11"/>
  <c r="V172" i="11" s="1"/>
  <c r="L173" i="11"/>
  <c r="V173" i="11" s="1"/>
  <c r="L174" i="11"/>
  <c r="V174" i="11" s="1"/>
  <c r="L175" i="11"/>
  <c r="V175" i="11" s="1"/>
  <c r="L176" i="11"/>
  <c r="V176" i="11" s="1"/>
  <c r="L177" i="11"/>
  <c r="V177" i="11" s="1"/>
  <c r="L178" i="11"/>
  <c r="V178" i="11" s="1"/>
  <c r="L179" i="11"/>
  <c r="V179" i="11" s="1"/>
  <c r="L180" i="11"/>
  <c r="V180" i="11" s="1"/>
  <c r="L181" i="11"/>
  <c r="V181" i="11" s="1"/>
  <c r="L182" i="11"/>
  <c r="V182" i="11" s="1"/>
  <c r="L183" i="11"/>
  <c r="V183" i="11" s="1"/>
  <c r="L184" i="11"/>
  <c r="V184" i="11" s="1"/>
  <c r="L185" i="11"/>
  <c r="V185" i="11" s="1"/>
  <c r="L186" i="11"/>
  <c r="V186" i="11" s="1"/>
  <c r="L187" i="11"/>
  <c r="V187" i="11" s="1"/>
  <c r="L188" i="11"/>
  <c r="V188" i="11" s="1"/>
  <c r="L189" i="11"/>
  <c r="V189" i="11" s="1"/>
  <c r="L190" i="11"/>
  <c r="V190" i="11" s="1"/>
  <c r="L191" i="11"/>
  <c r="V191" i="11" s="1"/>
  <c r="L192" i="11"/>
  <c r="V192" i="11" s="1"/>
  <c r="L193" i="11"/>
  <c r="V193" i="11" s="1"/>
  <c r="L194" i="11"/>
  <c r="V194" i="11" s="1"/>
  <c r="L195" i="11"/>
  <c r="V195" i="11" s="1"/>
  <c r="L196" i="11"/>
  <c r="V196" i="11" s="1"/>
  <c r="L197" i="11"/>
  <c r="V197" i="11" s="1"/>
  <c r="L198" i="11"/>
  <c r="V198" i="11" s="1"/>
  <c r="L199" i="11"/>
  <c r="V199" i="11" s="1"/>
  <c r="L200" i="11"/>
  <c r="V200" i="11" s="1"/>
  <c r="L201" i="11"/>
  <c r="V201" i="11" s="1"/>
  <c r="L202" i="11"/>
  <c r="V202" i="11" s="1"/>
  <c r="L203" i="11"/>
  <c r="V203" i="11" s="1"/>
  <c r="L204" i="11"/>
  <c r="V204" i="11" s="1"/>
  <c r="L205" i="11"/>
  <c r="V205" i="11" s="1"/>
  <c r="L206" i="11"/>
  <c r="V206" i="11" s="1"/>
  <c r="L207" i="11"/>
  <c r="V207" i="11" s="1"/>
  <c r="L208" i="11"/>
  <c r="V208" i="11" s="1"/>
  <c r="L209" i="11"/>
  <c r="V209" i="11" s="1"/>
  <c r="L210" i="11"/>
  <c r="V210" i="11" s="1"/>
  <c r="L211" i="11"/>
  <c r="V211" i="11" s="1"/>
  <c r="L212" i="11"/>
  <c r="V212" i="11" s="1"/>
  <c r="L213" i="11"/>
  <c r="V213" i="11" s="1"/>
  <c r="L214" i="11"/>
  <c r="V214" i="11" s="1"/>
  <c r="L215" i="11"/>
  <c r="V215" i="11" s="1"/>
  <c r="L216" i="11"/>
  <c r="V216" i="11" s="1"/>
  <c r="L217" i="11"/>
  <c r="V217" i="11" s="1"/>
  <c r="L218" i="11"/>
  <c r="V218" i="11" s="1"/>
  <c r="L219" i="11"/>
  <c r="V219" i="11" s="1"/>
  <c r="L220" i="11"/>
  <c r="V220" i="11" s="1"/>
  <c r="L221" i="11"/>
  <c r="V221" i="11" s="1"/>
  <c r="L222" i="11"/>
  <c r="V222" i="11" s="1"/>
  <c r="L223" i="11"/>
  <c r="V223" i="11" s="1"/>
  <c r="L224" i="11"/>
  <c r="V224" i="11" s="1"/>
  <c r="L225" i="11"/>
  <c r="V225" i="11" s="1"/>
  <c r="L226" i="11"/>
  <c r="V226" i="11" s="1"/>
  <c r="L227" i="11"/>
  <c r="V227" i="11" s="1"/>
  <c r="L228" i="11"/>
  <c r="V228" i="11" s="1"/>
  <c r="L229" i="11"/>
  <c r="V229" i="11" s="1"/>
  <c r="L230" i="11"/>
  <c r="V230" i="11" s="1"/>
  <c r="L231" i="11"/>
  <c r="V231" i="11" s="1"/>
  <c r="L232" i="11"/>
  <c r="V232" i="11" s="1"/>
  <c r="L233" i="11"/>
  <c r="V233" i="11" s="1"/>
  <c r="L234" i="11"/>
  <c r="V234" i="11" s="1"/>
  <c r="L235" i="11"/>
  <c r="V235" i="11" s="1"/>
  <c r="L236" i="11"/>
  <c r="V236" i="11" s="1"/>
  <c r="L237" i="11"/>
  <c r="V237" i="11" s="1"/>
  <c r="L238" i="11"/>
  <c r="V238" i="11" s="1"/>
  <c r="L239" i="11"/>
  <c r="V239" i="11" s="1"/>
  <c r="L240" i="11"/>
  <c r="V240" i="11" s="1"/>
  <c r="L241" i="11"/>
  <c r="V241" i="11" s="1"/>
  <c r="L242" i="11"/>
  <c r="V242" i="11" s="1"/>
  <c r="L243" i="11"/>
  <c r="V243" i="11" s="1"/>
  <c r="L244" i="11"/>
  <c r="V244" i="11" s="1"/>
  <c r="L245" i="11"/>
  <c r="V245" i="11" s="1"/>
  <c r="L246" i="11"/>
  <c r="V246" i="11" s="1"/>
  <c r="L247" i="11"/>
  <c r="V247" i="11" s="1"/>
  <c r="L248" i="11"/>
  <c r="V248" i="11" s="1"/>
  <c r="L249" i="11"/>
  <c r="V249" i="11" s="1"/>
  <c r="L250" i="11"/>
  <c r="V250" i="11" s="1"/>
  <c r="L251" i="11"/>
  <c r="V251" i="11" s="1"/>
  <c r="L252" i="11"/>
  <c r="V252" i="11" s="1"/>
  <c r="L253" i="11"/>
  <c r="V253" i="11" s="1"/>
  <c r="L254" i="11"/>
  <c r="V254" i="11" s="1"/>
  <c r="L255" i="11"/>
  <c r="V255" i="11" s="1"/>
  <c r="L256" i="11"/>
  <c r="V256" i="11" s="1"/>
  <c r="L257" i="11"/>
  <c r="V257" i="11" s="1"/>
  <c r="L258" i="11"/>
  <c r="V258" i="11" s="1"/>
  <c r="L259" i="11"/>
  <c r="V259" i="11" s="1"/>
  <c r="L260" i="11"/>
  <c r="V260" i="11" s="1"/>
  <c r="L261" i="11"/>
  <c r="V261" i="11" s="1"/>
  <c r="L262" i="11"/>
  <c r="V262" i="11" s="1"/>
  <c r="L263" i="11"/>
  <c r="V263" i="11" s="1"/>
  <c r="L264" i="11"/>
  <c r="V264" i="11" s="1"/>
  <c r="L265" i="11"/>
  <c r="V265" i="11" s="1"/>
  <c r="L266" i="11"/>
  <c r="V266" i="11" s="1"/>
  <c r="L267" i="11"/>
  <c r="V267" i="11" s="1"/>
  <c r="L268" i="11"/>
  <c r="V268" i="11" s="1"/>
  <c r="L269" i="11"/>
  <c r="V269" i="11" s="1"/>
  <c r="L270" i="11"/>
  <c r="V270" i="11" s="1"/>
  <c r="L271" i="11"/>
  <c r="V271" i="11" s="1"/>
  <c r="L272" i="11"/>
  <c r="V272" i="11" s="1"/>
  <c r="L273" i="11"/>
  <c r="V273" i="11" s="1"/>
  <c r="L274" i="11"/>
  <c r="V274" i="11" s="1"/>
  <c r="L275" i="11"/>
  <c r="V275" i="11" s="1"/>
  <c r="L276" i="11"/>
  <c r="V276" i="11" s="1"/>
  <c r="L277" i="11"/>
  <c r="V277" i="11" s="1"/>
  <c r="L278" i="11"/>
  <c r="V278" i="11" s="1"/>
  <c r="L279" i="11"/>
  <c r="V279" i="11" s="1"/>
  <c r="L280" i="11"/>
  <c r="V280" i="11" s="1"/>
  <c r="L281" i="11"/>
  <c r="V281" i="11" s="1"/>
  <c r="L282" i="11"/>
  <c r="V282" i="11" s="1"/>
  <c r="L283" i="11"/>
  <c r="V283" i="11" s="1"/>
  <c r="L284" i="11"/>
  <c r="V284" i="11" s="1"/>
  <c r="L285" i="11"/>
  <c r="V285" i="11" s="1"/>
  <c r="L286" i="11"/>
  <c r="V286" i="11" s="1"/>
  <c r="L287" i="11"/>
  <c r="V287" i="11" s="1"/>
  <c r="L288" i="11"/>
  <c r="V288" i="11" s="1"/>
  <c r="L289" i="11"/>
  <c r="V289" i="11" s="1"/>
  <c r="L290" i="11"/>
  <c r="V290" i="11" s="1"/>
  <c r="L291" i="11"/>
  <c r="V291" i="11" s="1"/>
  <c r="L292" i="11"/>
  <c r="V292" i="11" s="1"/>
  <c r="L293" i="11"/>
  <c r="V293" i="11" s="1"/>
  <c r="L294" i="11"/>
  <c r="V294" i="11" s="1"/>
  <c r="L295" i="11"/>
  <c r="V295" i="11" s="1"/>
  <c r="L296" i="11"/>
  <c r="V296" i="11" s="1"/>
  <c r="L297" i="11"/>
  <c r="V297" i="11" s="1"/>
  <c r="L298" i="11"/>
  <c r="V298" i="11" s="1"/>
  <c r="L299" i="11"/>
  <c r="V299" i="11" s="1"/>
  <c r="L300" i="11"/>
  <c r="V300" i="11" s="1"/>
  <c r="L301" i="11"/>
  <c r="V301" i="11" s="1"/>
  <c r="L302" i="11"/>
  <c r="V302" i="11" s="1"/>
  <c r="L303" i="11"/>
  <c r="V303" i="11" s="1"/>
  <c r="L304" i="11"/>
  <c r="V304" i="11" s="1"/>
  <c r="L305" i="11"/>
  <c r="V305" i="11" s="1"/>
  <c r="L306" i="11"/>
  <c r="V306" i="11" s="1"/>
  <c r="L307" i="11"/>
  <c r="V307" i="11" s="1"/>
  <c r="L308" i="11"/>
  <c r="V308" i="11" s="1"/>
  <c r="L309" i="11"/>
  <c r="V309" i="11" s="1"/>
  <c r="L310" i="11"/>
  <c r="V310" i="11" s="1"/>
  <c r="L311" i="11"/>
  <c r="V311" i="11" s="1"/>
  <c r="L312" i="11"/>
  <c r="V312" i="11" s="1"/>
  <c r="L313" i="11"/>
  <c r="V313" i="11" s="1"/>
  <c r="L314" i="11"/>
  <c r="V314" i="11" s="1"/>
  <c r="L315" i="11"/>
  <c r="V315" i="11" s="1"/>
  <c r="L316" i="11"/>
  <c r="V316" i="11" s="1"/>
  <c r="L317" i="11"/>
  <c r="V317" i="11" s="1"/>
  <c r="L318" i="11"/>
  <c r="V318" i="11" s="1"/>
  <c r="L319" i="11"/>
  <c r="V319" i="11" s="1"/>
  <c r="L320" i="11"/>
  <c r="V320" i="11" s="1"/>
  <c r="L321" i="11"/>
  <c r="V321" i="11" s="1"/>
  <c r="L322" i="11"/>
  <c r="V322" i="11" s="1"/>
  <c r="L323" i="11"/>
  <c r="V323" i="11" s="1"/>
  <c r="L324" i="11"/>
  <c r="V324" i="11" s="1"/>
  <c r="L325" i="11"/>
  <c r="V325" i="11" s="1"/>
  <c r="L326" i="11"/>
  <c r="V326" i="11" s="1"/>
  <c r="L327" i="11"/>
  <c r="V327" i="11" s="1"/>
  <c r="L328" i="11"/>
  <c r="V328" i="11" s="1"/>
  <c r="L329" i="11"/>
  <c r="V329" i="11" s="1"/>
  <c r="L330" i="11"/>
  <c r="V330" i="11" s="1"/>
  <c r="L331" i="11"/>
  <c r="V331" i="11" s="1"/>
  <c r="L332" i="11"/>
  <c r="V332" i="11" s="1"/>
  <c r="L333" i="11"/>
  <c r="V333" i="11" s="1"/>
  <c r="L334" i="11"/>
  <c r="V334" i="11" s="1"/>
  <c r="L335" i="11"/>
  <c r="V335" i="11" s="1"/>
  <c r="L336" i="11"/>
  <c r="V336" i="11" s="1"/>
  <c r="L337" i="11"/>
  <c r="V337" i="11" s="1"/>
  <c r="L338" i="11"/>
  <c r="V338" i="11" s="1"/>
  <c r="L339" i="11"/>
  <c r="V339" i="11" s="1"/>
  <c r="L340" i="11"/>
  <c r="V340" i="11" s="1"/>
  <c r="L341" i="11"/>
  <c r="V341" i="11" s="1"/>
  <c r="L342" i="11"/>
  <c r="V342" i="11" s="1"/>
  <c r="L343" i="11"/>
  <c r="V343" i="11" s="1"/>
  <c r="L344" i="11"/>
  <c r="V344" i="11" s="1"/>
  <c r="L345" i="11"/>
  <c r="V345" i="11" s="1"/>
  <c r="L346" i="11"/>
  <c r="V346" i="11" s="1"/>
  <c r="L347" i="11"/>
  <c r="V347" i="11" s="1"/>
  <c r="L348" i="11"/>
  <c r="V348" i="11" s="1"/>
  <c r="L4" i="11"/>
  <c r="V4" i="11" s="1"/>
  <c r="N94" i="75" l="1"/>
  <c r="N108" i="75"/>
  <c r="M350" i="75"/>
  <c r="N93" i="75" s="1"/>
  <c r="N10" i="75"/>
  <c r="N32" i="75"/>
  <c r="N157" i="75"/>
  <c r="N138" i="75"/>
  <c r="N314" i="75"/>
  <c r="N52" i="75"/>
  <c r="N29" i="75"/>
  <c r="N189" i="75"/>
  <c r="N245" i="75"/>
  <c r="N316" i="75"/>
  <c r="N72" i="75"/>
  <c r="N125" i="75"/>
  <c r="N54" i="75"/>
  <c r="N218" i="75"/>
  <c r="N252" i="75"/>
  <c r="N20" i="75"/>
  <c r="N64" i="75"/>
  <c r="N216" i="75"/>
  <c r="N45" i="75"/>
  <c r="N109" i="75"/>
  <c r="N30" i="75"/>
  <c r="N118" i="75"/>
  <c r="N202" i="75"/>
  <c r="N330" i="75"/>
  <c r="N261" i="75"/>
  <c r="N188" i="75"/>
  <c r="N40" i="75"/>
  <c r="N96" i="75"/>
  <c r="N180" i="75"/>
  <c r="N77" i="75"/>
  <c r="N141" i="75"/>
  <c r="N205" i="75"/>
  <c r="N158" i="75"/>
  <c r="N234" i="75"/>
  <c r="N298" i="75"/>
  <c r="N12" i="75"/>
  <c r="N268" i="75"/>
  <c r="N332" i="75"/>
  <c r="N293" i="75"/>
  <c r="N309" i="75"/>
  <c r="N325" i="75"/>
  <c r="N19" i="75"/>
  <c r="N51" i="75"/>
  <c r="N83" i="75"/>
  <c r="N147" i="75"/>
  <c r="N179" i="75"/>
  <c r="N319" i="75"/>
  <c r="N311" i="75"/>
  <c r="N114" i="75"/>
  <c r="N271" i="75"/>
  <c r="N87" i="75"/>
  <c r="N331" i="75"/>
  <c r="N299" i="75"/>
  <c r="N235" i="75"/>
  <c r="N146" i="75"/>
  <c r="N18" i="75"/>
  <c r="N191" i="75"/>
  <c r="N127" i="75"/>
  <c r="N63" i="75"/>
  <c r="N36" i="75"/>
  <c r="N56" i="75"/>
  <c r="N80" i="75"/>
  <c r="N120" i="75"/>
  <c r="N144" i="75"/>
  <c r="N164" i="75"/>
  <c r="N204" i="75"/>
  <c r="N220" i="75"/>
  <c r="N236" i="75"/>
  <c r="N33" i="75"/>
  <c r="N49" i="75"/>
  <c r="N65" i="75"/>
  <c r="N97" i="75"/>
  <c r="N113" i="75"/>
  <c r="N129" i="75"/>
  <c r="N145" i="75"/>
  <c r="N161" i="75"/>
  <c r="N177" i="75"/>
  <c r="N193" i="75"/>
  <c r="N209" i="75"/>
  <c r="N14" i="75"/>
  <c r="N38" i="75"/>
  <c r="N58" i="75"/>
  <c r="N78" i="75"/>
  <c r="N102" i="75"/>
  <c r="N122" i="75"/>
  <c r="N142" i="75"/>
  <c r="N166" i="75"/>
  <c r="N186" i="75"/>
  <c r="N206" i="75"/>
  <c r="N222" i="75"/>
  <c r="N238" i="75"/>
  <c r="N254" i="75"/>
  <c r="N270" i="75"/>
  <c r="N286" i="75"/>
  <c r="N302" i="75"/>
  <c r="N318" i="75"/>
  <c r="N334" i="75"/>
  <c r="N217" i="75"/>
  <c r="N233" i="75"/>
  <c r="N249" i="75"/>
  <c r="N265" i="75"/>
  <c r="N130" i="75"/>
  <c r="N44" i="75"/>
  <c r="N124" i="75"/>
  <c r="N240" i="75"/>
  <c r="N256" i="75"/>
  <c r="N272" i="75"/>
  <c r="N288" i="75"/>
  <c r="N304" i="75"/>
  <c r="N320" i="75"/>
  <c r="N336" i="75"/>
  <c r="N3" i="75"/>
  <c r="N281" i="75"/>
  <c r="N297" i="75"/>
  <c r="N313" i="75"/>
  <c r="N329" i="75"/>
  <c r="N345" i="75"/>
  <c r="N27" i="75"/>
  <c r="N59" i="75"/>
  <c r="N91" i="75"/>
  <c r="N123" i="75"/>
  <c r="N155" i="75"/>
  <c r="N187" i="75"/>
  <c r="N327" i="75"/>
  <c r="N156" i="75"/>
  <c r="N279" i="75"/>
  <c r="N28" i="75"/>
  <c r="N239" i="75"/>
  <c r="N227" i="75"/>
  <c r="N23" i="75"/>
  <c r="N323" i="75"/>
  <c r="N291" i="75"/>
  <c r="N259" i="75"/>
  <c r="N223" i="75"/>
  <c r="N103" i="75"/>
  <c r="N219" i="75"/>
  <c r="N98" i="75"/>
  <c r="N175" i="75"/>
  <c r="N111" i="75"/>
  <c r="N47" i="75"/>
  <c r="N104" i="75"/>
  <c r="N148" i="75"/>
  <c r="N192" i="75"/>
  <c r="N5" i="75"/>
  <c r="N37" i="75"/>
  <c r="N69" i="75"/>
  <c r="N101" i="75"/>
  <c r="N133" i="75"/>
  <c r="N165" i="75"/>
  <c r="N197" i="75"/>
  <c r="N42" i="75"/>
  <c r="N86" i="75"/>
  <c r="N126" i="75"/>
  <c r="N170" i="75"/>
  <c r="N210" i="75"/>
  <c r="N258" i="75"/>
  <c r="N290" i="75"/>
  <c r="N322" i="75"/>
  <c r="N221" i="75"/>
  <c r="N253" i="75"/>
  <c r="N60" i="75"/>
  <c r="N244" i="75"/>
  <c r="N276" i="75"/>
  <c r="N308" i="75"/>
  <c r="N50" i="75"/>
  <c r="N301" i="75"/>
  <c r="N215" i="75"/>
  <c r="N67" i="75"/>
  <c r="N131" i="75"/>
  <c r="N195" i="75"/>
  <c r="N247" i="75"/>
  <c r="N211" i="75"/>
  <c r="N315" i="75"/>
  <c r="N251" i="75"/>
  <c r="N203" i="75"/>
  <c r="N159" i="75"/>
  <c r="N95" i="75"/>
  <c r="N84" i="75"/>
  <c r="N128" i="75"/>
  <c r="N168" i="75"/>
  <c r="N208" i="75"/>
  <c r="N224" i="75"/>
  <c r="N21" i="75"/>
  <c r="N53" i="75"/>
  <c r="N85" i="75"/>
  <c r="N117" i="75"/>
  <c r="N149" i="75"/>
  <c r="N181" i="75"/>
  <c r="N213" i="75"/>
  <c r="N22" i="75"/>
  <c r="N62" i="75"/>
  <c r="N106" i="75"/>
  <c r="N150" i="75"/>
  <c r="N190" i="75"/>
  <c r="N226" i="75"/>
  <c r="N242" i="75"/>
  <c r="N274" i="75"/>
  <c r="N306" i="75"/>
  <c r="N338" i="75"/>
  <c r="N237" i="75"/>
  <c r="N269" i="75"/>
  <c r="N162" i="75"/>
  <c r="N140" i="75"/>
  <c r="N260" i="75"/>
  <c r="N292" i="75"/>
  <c r="N324" i="75"/>
  <c r="N340" i="75"/>
  <c r="N285" i="75"/>
  <c r="N317" i="75"/>
  <c r="N333" i="75"/>
  <c r="N35" i="75"/>
  <c r="N99" i="75"/>
  <c r="N163" i="75"/>
  <c r="N295" i="75"/>
  <c r="N71" i="75"/>
  <c r="N335" i="75"/>
  <c r="N178" i="75"/>
  <c r="N347" i="75"/>
  <c r="N283" i="75"/>
  <c r="N207" i="75"/>
  <c r="N82" i="75"/>
  <c r="N55" i="75"/>
  <c r="N31" i="75"/>
  <c r="N4" i="75"/>
  <c r="N24" i="75"/>
  <c r="N48" i="75"/>
  <c r="N68" i="75"/>
  <c r="N88" i="75"/>
  <c r="N112" i="75"/>
  <c r="N132" i="75"/>
  <c r="N152" i="75"/>
  <c r="N176" i="75"/>
  <c r="N196" i="75"/>
  <c r="N212" i="75"/>
  <c r="N228" i="75"/>
  <c r="N9" i="75"/>
  <c r="N25" i="75"/>
  <c r="N41" i="75"/>
  <c r="N57" i="75"/>
  <c r="N73" i="75"/>
  <c r="N89" i="75"/>
  <c r="N105" i="75"/>
  <c r="N121" i="75"/>
  <c r="N137" i="75"/>
  <c r="N153" i="75"/>
  <c r="N169" i="75"/>
  <c r="N185" i="75"/>
  <c r="N201" i="75"/>
  <c r="N6" i="75"/>
  <c r="N26" i="75"/>
  <c r="N46" i="75"/>
  <c r="N70" i="75"/>
  <c r="N90" i="75"/>
  <c r="N110" i="75"/>
  <c r="N134" i="75"/>
  <c r="N154" i="75"/>
  <c r="N174" i="75"/>
  <c r="N198" i="75"/>
  <c r="N214" i="75"/>
  <c r="N230" i="75"/>
  <c r="N246" i="75"/>
  <c r="N262" i="75"/>
  <c r="N278" i="75"/>
  <c r="N294" i="75"/>
  <c r="N310" i="75"/>
  <c r="N326" i="75"/>
  <c r="N342" i="75"/>
  <c r="N225" i="75"/>
  <c r="N241" i="75"/>
  <c r="N257" i="75"/>
  <c r="N273" i="75"/>
  <c r="N194" i="75"/>
  <c r="N76" i="75"/>
  <c r="N172" i="75"/>
  <c r="N248" i="75"/>
  <c r="N264" i="75"/>
  <c r="N280" i="75"/>
  <c r="N296" i="75"/>
  <c r="N312" i="75"/>
  <c r="N328" i="75"/>
  <c r="N344" i="75"/>
  <c r="N287" i="75"/>
  <c r="N289" i="75"/>
  <c r="N305" i="75"/>
  <c r="N321" i="75"/>
  <c r="N337" i="75"/>
  <c r="N11" i="75"/>
  <c r="N43" i="75"/>
  <c r="N75" i="75"/>
  <c r="N107" i="75"/>
  <c r="N139" i="75"/>
  <c r="N171" i="75"/>
  <c r="N135" i="75"/>
  <c r="N263" i="75"/>
  <c r="N343" i="75"/>
  <c r="N199" i="75"/>
  <c r="N303" i="75"/>
  <c r="N92" i="75"/>
  <c r="N151" i="75"/>
  <c r="N339" i="75"/>
  <c r="N307" i="75"/>
  <c r="N275" i="75"/>
  <c r="N243" i="75"/>
  <c r="N167" i="75"/>
  <c r="N39" i="75"/>
  <c r="N183" i="75"/>
  <c r="N34" i="75"/>
  <c r="N143" i="75"/>
  <c r="N79" i="75"/>
  <c r="N15" i="75"/>
  <c r="V3" i="11"/>
  <c r="L349" i="11"/>
  <c r="X3" i="82"/>
  <c r="X4" i="82"/>
  <c r="X5" i="82"/>
  <c r="X6" i="82"/>
  <c r="X7" i="82"/>
  <c r="X8" i="82"/>
  <c r="X9" i="82"/>
  <c r="X10" i="82"/>
  <c r="X11" i="82"/>
  <c r="X12" i="82"/>
  <c r="X13" i="82"/>
  <c r="X14" i="82"/>
  <c r="X15" i="82"/>
  <c r="X16" i="82"/>
  <c r="X17" i="82"/>
  <c r="X18" i="82"/>
  <c r="X19" i="82"/>
  <c r="X20" i="82"/>
  <c r="X21" i="82"/>
  <c r="X22" i="82"/>
  <c r="X23" i="82"/>
  <c r="X24" i="82"/>
  <c r="X25" i="82"/>
  <c r="X26" i="82"/>
  <c r="X27" i="82"/>
  <c r="X28" i="82"/>
  <c r="X29" i="82"/>
  <c r="X30" i="82"/>
  <c r="X31" i="82"/>
  <c r="X32" i="82"/>
  <c r="X33" i="82"/>
  <c r="X34" i="82"/>
  <c r="X35" i="82"/>
  <c r="X36" i="82"/>
  <c r="X37" i="82"/>
  <c r="X38" i="82"/>
  <c r="X39" i="82"/>
  <c r="X40" i="82"/>
  <c r="X41" i="82"/>
  <c r="X42" i="82"/>
  <c r="X43" i="82"/>
  <c r="X44" i="82"/>
  <c r="X45" i="82"/>
  <c r="X46" i="82"/>
  <c r="X47" i="82"/>
  <c r="X48" i="82"/>
  <c r="X49" i="82"/>
  <c r="X50" i="82"/>
  <c r="X51" i="82"/>
  <c r="X52" i="82"/>
  <c r="X53" i="82"/>
  <c r="X54" i="82"/>
  <c r="X55" i="82"/>
  <c r="X56" i="82"/>
  <c r="X57" i="82"/>
  <c r="X58" i="82"/>
  <c r="X59" i="82"/>
  <c r="X60" i="82"/>
  <c r="X61" i="82"/>
  <c r="X62" i="82"/>
  <c r="X63" i="82"/>
  <c r="X64" i="82"/>
  <c r="X65" i="82"/>
  <c r="X66" i="82"/>
  <c r="X67" i="82"/>
  <c r="X68" i="82"/>
  <c r="X69" i="82"/>
  <c r="X70" i="82"/>
  <c r="X71" i="82"/>
  <c r="X72" i="82"/>
  <c r="X73" i="82"/>
  <c r="X74" i="82"/>
  <c r="X75" i="82"/>
  <c r="X76" i="82"/>
  <c r="X77" i="82"/>
  <c r="X78" i="82"/>
  <c r="X79" i="82"/>
  <c r="X80" i="82"/>
  <c r="X81" i="82"/>
  <c r="X82" i="82"/>
  <c r="X83" i="82"/>
  <c r="X84" i="82"/>
  <c r="X85" i="82"/>
  <c r="X86" i="82"/>
  <c r="X87" i="82"/>
  <c r="X88" i="82"/>
  <c r="X89" i="82"/>
  <c r="X90" i="82"/>
  <c r="X91" i="82"/>
  <c r="X92" i="82"/>
  <c r="X93" i="82"/>
  <c r="X94" i="82"/>
  <c r="X95" i="82"/>
  <c r="X96" i="82"/>
  <c r="X97" i="82"/>
  <c r="X98" i="82"/>
  <c r="X99" i="82"/>
  <c r="X100" i="82"/>
  <c r="X101" i="82"/>
  <c r="X102" i="82"/>
  <c r="X103" i="82"/>
  <c r="X104" i="82"/>
  <c r="X105" i="82"/>
  <c r="X106" i="82"/>
  <c r="X107" i="82"/>
  <c r="X108" i="82"/>
  <c r="X109" i="82"/>
  <c r="X110" i="82"/>
  <c r="X111" i="82"/>
  <c r="X112" i="82"/>
  <c r="X113" i="82"/>
  <c r="X114" i="82"/>
  <c r="X115" i="82"/>
  <c r="X116" i="82"/>
  <c r="X117" i="82"/>
  <c r="X118" i="82"/>
  <c r="X119" i="82"/>
  <c r="X120" i="82"/>
  <c r="X121" i="82"/>
  <c r="X122" i="82"/>
  <c r="X123" i="82"/>
  <c r="X124" i="82"/>
  <c r="X125" i="82"/>
  <c r="X126" i="82"/>
  <c r="X127" i="82"/>
  <c r="X128" i="82"/>
  <c r="X129" i="82"/>
  <c r="X130" i="82"/>
  <c r="X131" i="82"/>
  <c r="X132" i="82"/>
  <c r="X133" i="82"/>
  <c r="X134" i="82"/>
  <c r="X135" i="82"/>
  <c r="X136" i="82"/>
  <c r="X137" i="82"/>
  <c r="X138" i="82"/>
  <c r="X139" i="82"/>
  <c r="X140" i="82"/>
  <c r="X141" i="82"/>
  <c r="X142" i="82"/>
  <c r="X143" i="82"/>
  <c r="X144" i="82"/>
  <c r="X145" i="82"/>
  <c r="X146" i="82"/>
  <c r="X147" i="82"/>
  <c r="X148" i="82"/>
  <c r="X149" i="82"/>
  <c r="X150" i="82"/>
  <c r="X151" i="82"/>
  <c r="X152" i="82"/>
  <c r="X153" i="82"/>
  <c r="X154" i="82"/>
  <c r="X155" i="82"/>
  <c r="X156" i="82"/>
  <c r="X157" i="82"/>
  <c r="X158" i="82"/>
  <c r="X159" i="82"/>
  <c r="X160" i="82"/>
  <c r="X161" i="82"/>
  <c r="X162" i="82"/>
  <c r="X163" i="82"/>
  <c r="X164" i="82"/>
  <c r="X165" i="82"/>
  <c r="X166" i="82"/>
  <c r="X167" i="82"/>
  <c r="X168" i="82"/>
  <c r="X169" i="82"/>
  <c r="X170" i="82"/>
  <c r="X171" i="82"/>
  <c r="X172" i="82"/>
  <c r="X173" i="82"/>
  <c r="X174" i="82"/>
  <c r="X175" i="82"/>
  <c r="X176" i="82"/>
  <c r="X177" i="82"/>
  <c r="X178" i="82"/>
  <c r="X179" i="82"/>
  <c r="X180" i="82"/>
  <c r="X181" i="82"/>
  <c r="X182" i="82"/>
  <c r="X183" i="82"/>
  <c r="X184" i="82"/>
  <c r="X185" i="82"/>
  <c r="X186" i="82"/>
  <c r="X187" i="82"/>
  <c r="X188" i="82"/>
  <c r="X189" i="82"/>
  <c r="X190" i="82"/>
  <c r="X191" i="82"/>
  <c r="X192" i="82"/>
  <c r="X193" i="82"/>
  <c r="X194" i="82"/>
  <c r="X195" i="82"/>
  <c r="X196" i="82"/>
  <c r="X197" i="82"/>
  <c r="X198" i="82"/>
  <c r="X199" i="82"/>
  <c r="X200" i="82"/>
  <c r="X201" i="82"/>
  <c r="X202" i="82"/>
  <c r="X203" i="82"/>
  <c r="X204" i="82"/>
  <c r="X205" i="82"/>
  <c r="X206" i="82"/>
  <c r="X207" i="82"/>
  <c r="X208" i="82"/>
  <c r="X209" i="82"/>
  <c r="X210" i="82"/>
  <c r="X211" i="82"/>
  <c r="X212" i="82"/>
  <c r="X213" i="82"/>
  <c r="X214" i="82"/>
  <c r="X215" i="82"/>
  <c r="X216" i="82"/>
  <c r="X217" i="82"/>
  <c r="X218" i="82"/>
  <c r="X219" i="82"/>
  <c r="X220" i="82"/>
  <c r="X221" i="82"/>
  <c r="X222" i="82"/>
  <c r="X223" i="82"/>
  <c r="X224" i="82"/>
  <c r="X225" i="82"/>
  <c r="X226" i="82"/>
  <c r="X227" i="82"/>
  <c r="X228" i="82"/>
  <c r="X229" i="82"/>
  <c r="X230" i="82"/>
  <c r="X231" i="82"/>
  <c r="X232" i="82"/>
  <c r="X233" i="82"/>
  <c r="X234" i="82"/>
  <c r="X235" i="82"/>
  <c r="X236" i="82"/>
  <c r="X237" i="82"/>
  <c r="X238" i="82"/>
  <c r="X239" i="82"/>
  <c r="X240" i="82"/>
  <c r="X241" i="82"/>
  <c r="X242" i="82"/>
  <c r="X243" i="82"/>
  <c r="X244" i="82"/>
  <c r="X245" i="82"/>
  <c r="X246" i="82"/>
  <c r="X247" i="82"/>
  <c r="X248" i="82"/>
  <c r="X249" i="82"/>
  <c r="X250" i="82"/>
  <c r="X251" i="82"/>
  <c r="X252" i="82"/>
  <c r="X253" i="82"/>
  <c r="X255" i="82"/>
  <c r="X256" i="82"/>
  <c r="X257" i="82"/>
  <c r="X258" i="82"/>
  <c r="X259" i="82"/>
  <c r="X260" i="82"/>
  <c r="X261" i="82"/>
  <c r="X262" i="82"/>
  <c r="X263" i="82"/>
  <c r="X264" i="82"/>
  <c r="X265" i="82"/>
  <c r="X266" i="82"/>
  <c r="X267" i="82"/>
  <c r="X268" i="82"/>
  <c r="X269" i="82"/>
  <c r="X270" i="82"/>
  <c r="X271" i="82"/>
  <c r="X272" i="82"/>
  <c r="X273" i="82"/>
  <c r="X274" i="82"/>
  <c r="X275" i="82"/>
  <c r="X276" i="82"/>
  <c r="X277" i="82"/>
  <c r="X278" i="82"/>
  <c r="X279" i="82"/>
  <c r="X280" i="82"/>
  <c r="X281" i="82"/>
  <c r="X282" i="82"/>
  <c r="X283" i="82"/>
  <c r="X284" i="82"/>
  <c r="X285" i="82"/>
  <c r="X286" i="82"/>
  <c r="X287" i="82"/>
  <c r="X288" i="82"/>
  <c r="X289" i="82"/>
  <c r="X290" i="82"/>
  <c r="X291" i="82"/>
  <c r="X292" i="82"/>
  <c r="X293" i="82"/>
  <c r="X294" i="82"/>
  <c r="X295" i="82"/>
  <c r="X296" i="82"/>
  <c r="X297" i="82"/>
  <c r="X298" i="82"/>
  <c r="X299" i="82"/>
  <c r="X300" i="82"/>
  <c r="X301" i="82"/>
  <c r="X302" i="82"/>
  <c r="X303" i="82"/>
  <c r="X304" i="82"/>
  <c r="X305" i="82"/>
  <c r="X306" i="82"/>
  <c r="X307" i="82"/>
  <c r="X308" i="82"/>
  <c r="X309" i="82"/>
  <c r="X310" i="82"/>
  <c r="X311" i="82"/>
  <c r="X312" i="82"/>
  <c r="X313" i="82"/>
  <c r="X314" i="82"/>
  <c r="X315" i="82"/>
  <c r="X316" i="82"/>
  <c r="X317" i="82"/>
  <c r="X318" i="82"/>
  <c r="X319" i="82"/>
  <c r="X320" i="82"/>
  <c r="X321" i="82"/>
  <c r="X322" i="82"/>
  <c r="X323" i="82"/>
  <c r="X324" i="82"/>
  <c r="X325" i="82"/>
  <c r="X326" i="82"/>
  <c r="X327" i="82"/>
  <c r="X328" i="82"/>
  <c r="X329" i="82"/>
  <c r="X330" i="82"/>
  <c r="X331" i="82"/>
  <c r="X332" i="82"/>
  <c r="X333" i="82"/>
  <c r="X334" i="82"/>
  <c r="X335" i="82"/>
  <c r="X336" i="82"/>
  <c r="X337" i="82"/>
  <c r="X338" i="82"/>
  <c r="X339" i="82"/>
  <c r="X340" i="82"/>
  <c r="X341" i="82"/>
  <c r="X342" i="82"/>
  <c r="X343" i="82"/>
  <c r="X344" i="82"/>
  <c r="X345" i="82"/>
  <c r="X346" i="82"/>
  <c r="X2" i="82"/>
  <c r="V3" i="82"/>
  <c r="V4" i="82"/>
  <c r="V5" i="82"/>
  <c r="V6" i="82"/>
  <c r="V7" i="82"/>
  <c r="V8" i="82"/>
  <c r="V9" i="82"/>
  <c r="V10" i="82"/>
  <c r="V11" i="82"/>
  <c r="V12" i="82"/>
  <c r="V13" i="82"/>
  <c r="V14" i="82"/>
  <c r="V15" i="82"/>
  <c r="V16" i="82"/>
  <c r="V17" i="82"/>
  <c r="V18" i="82"/>
  <c r="V19" i="82"/>
  <c r="V20" i="82"/>
  <c r="V21" i="82"/>
  <c r="V22" i="82"/>
  <c r="V23" i="82"/>
  <c r="V24" i="82"/>
  <c r="V25" i="82"/>
  <c r="V26" i="82"/>
  <c r="V27" i="82"/>
  <c r="V28" i="82"/>
  <c r="V29" i="82"/>
  <c r="V30" i="82"/>
  <c r="V31" i="82"/>
  <c r="V32" i="82"/>
  <c r="V33" i="82"/>
  <c r="V34" i="82"/>
  <c r="V35" i="82"/>
  <c r="V36" i="82"/>
  <c r="V37" i="82"/>
  <c r="V38" i="82"/>
  <c r="V39" i="82"/>
  <c r="V40" i="82"/>
  <c r="V41" i="82"/>
  <c r="V42" i="82"/>
  <c r="V43" i="82"/>
  <c r="V44" i="82"/>
  <c r="V45" i="82"/>
  <c r="V46" i="82"/>
  <c r="V47" i="82"/>
  <c r="V48" i="82"/>
  <c r="V49" i="82"/>
  <c r="V50" i="82"/>
  <c r="V51" i="82"/>
  <c r="V52" i="82"/>
  <c r="V53" i="82"/>
  <c r="V54" i="82"/>
  <c r="V55" i="82"/>
  <c r="V56" i="82"/>
  <c r="V57" i="82"/>
  <c r="V58" i="82"/>
  <c r="V59" i="82"/>
  <c r="V60" i="82"/>
  <c r="V61" i="82"/>
  <c r="V62" i="82"/>
  <c r="V63" i="82"/>
  <c r="V64" i="82"/>
  <c r="V65" i="82"/>
  <c r="V66" i="82"/>
  <c r="V67" i="82"/>
  <c r="V68" i="82"/>
  <c r="V69" i="82"/>
  <c r="V70" i="82"/>
  <c r="V71" i="82"/>
  <c r="V72" i="82"/>
  <c r="V73" i="82"/>
  <c r="V74" i="82"/>
  <c r="V75" i="82"/>
  <c r="V76" i="82"/>
  <c r="V77" i="82"/>
  <c r="V78" i="82"/>
  <c r="V79" i="82"/>
  <c r="V80" i="82"/>
  <c r="V81" i="82"/>
  <c r="V82" i="82"/>
  <c r="V83" i="82"/>
  <c r="V84" i="82"/>
  <c r="V85" i="82"/>
  <c r="V86" i="82"/>
  <c r="V87" i="82"/>
  <c r="V88" i="82"/>
  <c r="V89" i="82"/>
  <c r="V90" i="82"/>
  <c r="V91" i="82"/>
  <c r="V92" i="82"/>
  <c r="V93" i="82"/>
  <c r="V94" i="82"/>
  <c r="V95" i="82"/>
  <c r="V96" i="82"/>
  <c r="V97" i="82"/>
  <c r="V98" i="82"/>
  <c r="V99" i="82"/>
  <c r="V100" i="82"/>
  <c r="V101" i="82"/>
  <c r="V102" i="82"/>
  <c r="V103" i="82"/>
  <c r="V104" i="82"/>
  <c r="V105" i="82"/>
  <c r="V106" i="82"/>
  <c r="V107" i="82"/>
  <c r="V108" i="82"/>
  <c r="V109" i="82"/>
  <c r="V110" i="82"/>
  <c r="V111" i="82"/>
  <c r="V112" i="82"/>
  <c r="V113" i="82"/>
  <c r="V114" i="82"/>
  <c r="V115" i="82"/>
  <c r="V116" i="82"/>
  <c r="V117" i="82"/>
  <c r="V118" i="82"/>
  <c r="V119" i="82"/>
  <c r="V120" i="82"/>
  <c r="V121" i="82"/>
  <c r="V122" i="82"/>
  <c r="V123" i="82"/>
  <c r="V124" i="82"/>
  <c r="V125" i="82"/>
  <c r="V126" i="82"/>
  <c r="V127" i="82"/>
  <c r="V128" i="82"/>
  <c r="V129" i="82"/>
  <c r="V130" i="82"/>
  <c r="V131" i="82"/>
  <c r="V132" i="82"/>
  <c r="V133" i="82"/>
  <c r="V134" i="82"/>
  <c r="V135" i="82"/>
  <c r="V136" i="82"/>
  <c r="V137" i="82"/>
  <c r="V138" i="82"/>
  <c r="V139" i="82"/>
  <c r="V140" i="82"/>
  <c r="V141" i="82"/>
  <c r="V142" i="82"/>
  <c r="V143" i="82"/>
  <c r="V144" i="82"/>
  <c r="V145" i="82"/>
  <c r="V146" i="82"/>
  <c r="V147" i="82"/>
  <c r="V148" i="82"/>
  <c r="V149" i="82"/>
  <c r="V150" i="82"/>
  <c r="V151" i="82"/>
  <c r="V152" i="82"/>
  <c r="V153" i="82"/>
  <c r="V154" i="82"/>
  <c r="V155" i="82"/>
  <c r="V156" i="82"/>
  <c r="V157" i="82"/>
  <c r="V158" i="82"/>
  <c r="V159" i="82"/>
  <c r="V160" i="82"/>
  <c r="V161" i="82"/>
  <c r="V162" i="82"/>
  <c r="V163" i="82"/>
  <c r="V164" i="82"/>
  <c r="V165" i="82"/>
  <c r="V166" i="82"/>
  <c r="V167" i="82"/>
  <c r="V168" i="82"/>
  <c r="V169" i="82"/>
  <c r="V170" i="82"/>
  <c r="V171" i="82"/>
  <c r="V172" i="82"/>
  <c r="V173" i="82"/>
  <c r="V174" i="82"/>
  <c r="V175" i="82"/>
  <c r="V176" i="82"/>
  <c r="V177" i="82"/>
  <c r="V178" i="82"/>
  <c r="V179" i="82"/>
  <c r="V180" i="82"/>
  <c r="V181" i="82"/>
  <c r="V182" i="82"/>
  <c r="V183" i="82"/>
  <c r="V184" i="82"/>
  <c r="V185" i="82"/>
  <c r="V186" i="82"/>
  <c r="V187" i="82"/>
  <c r="V188" i="82"/>
  <c r="V189" i="82"/>
  <c r="V190" i="82"/>
  <c r="V191" i="82"/>
  <c r="V192" i="82"/>
  <c r="V193" i="82"/>
  <c r="V194" i="82"/>
  <c r="V195" i="82"/>
  <c r="V196" i="82"/>
  <c r="V197" i="82"/>
  <c r="V198" i="82"/>
  <c r="V199" i="82"/>
  <c r="V200" i="82"/>
  <c r="V201" i="82"/>
  <c r="V202" i="82"/>
  <c r="V203" i="82"/>
  <c r="V204" i="82"/>
  <c r="V205" i="82"/>
  <c r="V206" i="82"/>
  <c r="V207" i="82"/>
  <c r="V208" i="82"/>
  <c r="V209" i="82"/>
  <c r="V210" i="82"/>
  <c r="V211" i="82"/>
  <c r="V212" i="82"/>
  <c r="V213" i="82"/>
  <c r="V214" i="82"/>
  <c r="V215" i="82"/>
  <c r="V216" i="82"/>
  <c r="V217" i="82"/>
  <c r="V218" i="82"/>
  <c r="V219" i="82"/>
  <c r="V220" i="82"/>
  <c r="V221" i="82"/>
  <c r="V222" i="82"/>
  <c r="V223" i="82"/>
  <c r="V224" i="82"/>
  <c r="V225" i="82"/>
  <c r="V226" i="82"/>
  <c r="V227" i="82"/>
  <c r="V228" i="82"/>
  <c r="V229" i="82"/>
  <c r="V230" i="82"/>
  <c r="V231" i="82"/>
  <c r="V232" i="82"/>
  <c r="V233" i="82"/>
  <c r="V234" i="82"/>
  <c r="V235" i="82"/>
  <c r="V236" i="82"/>
  <c r="V237" i="82"/>
  <c r="V238" i="82"/>
  <c r="V239" i="82"/>
  <c r="V240" i="82"/>
  <c r="V241" i="82"/>
  <c r="V242" i="82"/>
  <c r="V243" i="82"/>
  <c r="V244" i="82"/>
  <c r="V245" i="82"/>
  <c r="V246" i="82"/>
  <c r="V247" i="82"/>
  <c r="V248" i="82"/>
  <c r="V249" i="82"/>
  <c r="V250" i="82"/>
  <c r="V251" i="82"/>
  <c r="V252" i="82"/>
  <c r="V253" i="82"/>
  <c r="V254" i="82"/>
  <c r="V255" i="82"/>
  <c r="V256" i="82"/>
  <c r="V257" i="82"/>
  <c r="V258" i="82"/>
  <c r="V259" i="82"/>
  <c r="V260" i="82"/>
  <c r="V261" i="82"/>
  <c r="V262" i="82"/>
  <c r="V263" i="82"/>
  <c r="V264" i="82"/>
  <c r="V265" i="82"/>
  <c r="V266" i="82"/>
  <c r="V267" i="82"/>
  <c r="V268" i="82"/>
  <c r="V269" i="82"/>
  <c r="V270" i="82"/>
  <c r="V271" i="82"/>
  <c r="V272" i="82"/>
  <c r="V273" i="82"/>
  <c r="V274" i="82"/>
  <c r="V275" i="82"/>
  <c r="V276" i="82"/>
  <c r="V277" i="82"/>
  <c r="V278" i="82"/>
  <c r="V279" i="82"/>
  <c r="V280" i="82"/>
  <c r="V281" i="82"/>
  <c r="V282" i="82"/>
  <c r="V283" i="82"/>
  <c r="V284" i="82"/>
  <c r="V285" i="82"/>
  <c r="V286" i="82"/>
  <c r="V287" i="82"/>
  <c r="V288" i="82"/>
  <c r="V289" i="82"/>
  <c r="V290" i="82"/>
  <c r="V291" i="82"/>
  <c r="V292" i="82"/>
  <c r="V293" i="82"/>
  <c r="V294" i="82"/>
  <c r="V295" i="82"/>
  <c r="V296" i="82"/>
  <c r="V297" i="82"/>
  <c r="V298" i="82"/>
  <c r="V299" i="82"/>
  <c r="V300" i="82"/>
  <c r="V301" i="82"/>
  <c r="V302" i="82"/>
  <c r="V303" i="82"/>
  <c r="V304" i="82"/>
  <c r="V305" i="82"/>
  <c r="V306" i="82"/>
  <c r="V307" i="82"/>
  <c r="V308" i="82"/>
  <c r="V309" i="82"/>
  <c r="V310" i="82"/>
  <c r="V311" i="82"/>
  <c r="V312" i="82"/>
  <c r="V313" i="82"/>
  <c r="V314" i="82"/>
  <c r="V315" i="82"/>
  <c r="V316" i="82"/>
  <c r="V317" i="82"/>
  <c r="V318" i="82"/>
  <c r="V319" i="82"/>
  <c r="V320" i="82"/>
  <c r="V321" i="82"/>
  <c r="V322" i="82"/>
  <c r="V323" i="82"/>
  <c r="V324" i="82"/>
  <c r="V325" i="82"/>
  <c r="V326" i="82"/>
  <c r="V327" i="82"/>
  <c r="V328" i="82"/>
  <c r="V329" i="82"/>
  <c r="V330" i="82"/>
  <c r="V331" i="82"/>
  <c r="V332" i="82"/>
  <c r="V333" i="82"/>
  <c r="V334" i="82"/>
  <c r="V335" i="82"/>
  <c r="V336" i="82"/>
  <c r="V337" i="82"/>
  <c r="V338" i="82"/>
  <c r="V339" i="82"/>
  <c r="V340" i="82"/>
  <c r="V341" i="82"/>
  <c r="V342" i="82"/>
  <c r="V343" i="82"/>
  <c r="V344" i="82"/>
  <c r="V345" i="82"/>
  <c r="V346" i="82"/>
  <c r="V2" i="82"/>
  <c r="K4" i="75"/>
  <c r="K5" i="75"/>
  <c r="K6" i="75"/>
  <c r="K7" i="75"/>
  <c r="K8" i="75"/>
  <c r="K9" i="75"/>
  <c r="K10" i="75"/>
  <c r="K11" i="75"/>
  <c r="K12" i="75"/>
  <c r="K13" i="75"/>
  <c r="K14" i="75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K58" i="75"/>
  <c r="K59" i="75"/>
  <c r="K60" i="75"/>
  <c r="K61" i="75"/>
  <c r="K62" i="75"/>
  <c r="K63" i="75"/>
  <c r="K64" i="75"/>
  <c r="K65" i="75"/>
  <c r="K66" i="75"/>
  <c r="K67" i="75"/>
  <c r="K68" i="75"/>
  <c r="K69" i="75"/>
  <c r="K70" i="75"/>
  <c r="K71" i="75"/>
  <c r="K72" i="75"/>
  <c r="K73" i="75"/>
  <c r="K74" i="75"/>
  <c r="K75" i="75"/>
  <c r="K76" i="75"/>
  <c r="K77" i="75"/>
  <c r="K78" i="75"/>
  <c r="K79" i="75"/>
  <c r="K80" i="75"/>
  <c r="K81" i="75"/>
  <c r="K82" i="75"/>
  <c r="K83" i="75"/>
  <c r="K84" i="75"/>
  <c r="K85" i="75"/>
  <c r="K86" i="75"/>
  <c r="K87" i="75"/>
  <c r="K88" i="75"/>
  <c r="K89" i="75"/>
  <c r="K90" i="75"/>
  <c r="K91" i="75"/>
  <c r="K92" i="75"/>
  <c r="K93" i="75"/>
  <c r="K94" i="75"/>
  <c r="K95" i="75"/>
  <c r="K96" i="75"/>
  <c r="K97" i="75"/>
  <c r="K98" i="75"/>
  <c r="K99" i="75"/>
  <c r="K100" i="75"/>
  <c r="K101" i="75"/>
  <c r="K102" i="75"/>
  <c r="K103" i="75"/>
  <c r="K104" i="75"/>
  <c r="K105" i="75"/>
  <c r="K106" i="75"/>
  <c r="K107" i="75"/>
  <c r="K108" i="75"/>
  <c r="K109" i="75"/>
  <c r="K110" i="75"/>
  <c r="K111" i="75"/>
  <c r="K112" i="75"/>
  <c r="K113" i="75"/>
  <c r="K114" i="75"/>
  <c r="K115" i="75"/>
  <c r="K116" i="75"/>
  <c r="K117" i="75"/>
  <c r="K118" i="75"/>
  <c r="K119" i="75"/>
  <c r="K120" i="75"/>
  <c r="K121" i="75"/>
  <c r="K122" i="75"/>
  <c r="K123" i="75"/>
  <c r="K124" i="75"/>
  <c r="K125" i="75"/>
  <c r="K126" i="75"/>
  <c r="K127" i="75"/>
  <c r="K128" i="75"/>
  <c r="K129" i="75"/>
  <c r="K130" i="75"/>
  <c r="K131" i="75"/>
  <c r="K132" i="75"/>
  <c r="K133" i="75"/>
  <c r="K134" i="75"/>
  <c r="K135" i="75"/>
  <c r="K136" i="75"/>
  <c r="K137" i="75"/>
  <c r="K138" i="75"/>
  <c r="K139" i="75"/>
  <c r="K140" i="75"/>
  <c r="K141" i="75"/>
  <c r="K142" i="75"/>
  <c r="K143" i="75"/>
  <c r="K144" i="75"/>
  <c r="K145" i="75"/>
  <c r="K146" i="75"/>
  <c r="K147" i="75"/>
  <c r="K148" i="75"/>
  <c r="K149" i="75"/>
  <c r="K150" i="75"/>
  <c r="K151" i="75"/>
  <c r="K152" i="75"/>
  <c r="K153" i="75"/>
  <c r="K154" i="75"/>
  <c r="K155" i="75"/>
  <c r="K156" i="75"/>
  <c r="K157" i="75"/>
  <c r="K158" i="75"/>
  <c r="K159" i="75"/>
  <c r="K160" i="75"/>
  <c r="K161" i="75"/>
  <c r="K162" i="75"/>
  <c r="K163" i="75"/>
  <c r="K164" i="75"/>
  <c r="K165" i="75"/>
  <c r="K166" i="75"/>
  <c r="K167" i="75"/>
  <c r="K168" i="75"/>
  <c r="K169" i="75"/>
  <c r="K170" i="75"/>
  <c r="K171" i="75"/>
  <c r="K172" i="75"/>
  <c r="K173" i="75"/>
  <c r="K174" i="75"/>
  <c r="K175" i="75"/>
  <c r="K176" i="75"/>
  <c r="K177" i="75"/>
  <c r="K178" i="75"/>
  <c r="K179" i="75"/>
  <c r="K180" i="75"/>
  <c r="K181" i="75"/>
  <c r="K182" i="75"/>
  <c r="K183" i="75"/>
  <c r="K184" i="75"/>
  <c r="K185" i="75"/>
  <c r="K186" i="75"/>
  <c r="K187" i="75"/>
  <c r="K188" i="75"/>
  <c r="K189" i="75"/>
  <c r="K190" i="75"/>
  <c r="K191" i="75"/>
  <c r="K192" i="75"/>
  <c r="K193" i="75"/>
  <c r="K194" i="75"/>
  <c r="K195" i="75"/>
  <c r="K196" i="75"/>
  <c r="K197" i="75"/>
  <c r="K198" i="75"/>
  <c r="K199" i="75"/>
  <c r="K200" i="75"/>
  <c r="K201" i="75"/>
  <c r="K202" i="75"/>
  <c r="K203" i="75"/>
  <c r="K204" i="75"/>
  <c r="K205" i="75"/>
  <c r="K206" i="75"/>
  <c r="K207" i="75"/>
  <c r="K208" i="75"/>
  <c r="K209" i="75"/>
  <c r="K210" i="75"/>
  <c r="K211" i="75"/>
  <c r="K212" i="75"/>
  <c r="K213" i="75"/>
  <c r="K214" i="75"/>
  <c r="K215" i="75"/>
  <c r="K216" i="75"/>
  <c r="K217" i="75"/>
  <c r="K218" i="75"/>
  <c r="K219" i="75"/>
  <c r="K220" i="75"/>
  <c r="K221" i="75"/>
  <c r="K222" i="75"/>
  <c r="K223" i="75"/>
  <c r="K224" i="75"/>
  <c r="K225" i="75"/>
  <c r="K226" i="75"/>
  <c r="K227" i="75"/>
  <c r="K228" i="75"/>
  <c r="K229" i="75"/>
  <c r="K230" i="75"/>
  <c r="K231" i="75"/>
  <c r="K232" i="75"/>
  <c r="K233" i="75"/>
  <c r="K234" i="75"/>
  <c r="K235" i="75"/>
  <c r="K236" i="75"/>
  <c r="K237" i="75"/>
  <c r="K238" i="75"/>
  <c r="K239" i="75"/>
  <c r="K240" i="75"/>
  <c r="K241" i="75"/>
  <c r="K242" i="75"/>
  <c r="K243" i="75"/>
  <c r="K244" i="75"/>
  <c r="K245" i="75"/>
  <c r="K246" i="75"/>
  <c r="K247" i="75"/>
  <c r="K248" i="75"/>
  <c r="K249" i="75"/>
  <c r="K250" i="75"/>
  <c r="K251" i="75"/>
  <c r="K252" i="75"/>
  <c r="K253" i="75"/>
  <c r="K254" i="75"/>
  <c r="K255" i="75"/>
  <c r="K256" i="75"/>
  <c r="K257" i="75"/>
  <c r="K258" i="75"/>
  <c r="K259" i="75"/>
  <c r="K260" i="75"/>
  <c r="K261" i="75"/>
  <c r="K262" i="75"/>
  <c r="K263" i="75"/>
  <c r="K264" i="75"/>
  <c r="K265" i="75"/>
  <c r="K266" i="75"/>
  <c r="K267" i="75"/>
  <c r="K268" i="75"/>
  <c r="K269" i="75"/>
  <c r="K270" i="75"/>
  <c r="K271" i="75"/>
  <c r="K272" i="75"/>
  <c r="K273" i="75"/>
  <c r="K274" i="75"/>
  <c r="K275" i="75"/>
  <c r="K276" i="75"/>
  <c r="K277" i="75"/>
  <c r="K278" i="75"/>
  <c r="K279" i="75"/>
  <c r="K280" i="75"/>
  <c r="K281" i="75"/>
  <c r="K282" i="75"/>
  <c r="K283" i="75"/>
  <c r="K284" i="75"/>
  <c r="K285" i="75"/>
  <c r="K286" i="75"/>
  <c r="K287" i="75"/>
  <c r="K288" i="75"/>
  <c r="K289" i="75"/>
  <c r="K290" i="75"/>
  <c r="K291" i="75"/>
  <c r="K292" i="75"/>
  <c r="K293" i="75"/>
  <c r="K294" i="75"/>
  <c r="K295" i="75"/>
  <c r="K296" i="75"/>
  <c r="K297" i="75"/>
  <c r="K298" i="75"/>
  <c r="K299" i="75"/>
  <c r="K300" i="75"/>
  <c r="K301" i="75"/>
  <c r="K302" i="75"/>
  <c r="K303" i="75"/>
  <c r="K304" i="75"/>
  <c r="K305" i="75"/>
  <c r="K306" i="75"/>
  <c r="K307" i="75"/>
  <c r="K308" i="75"/>
  <c r="K309" i="75"/>
  <c r="K310" i="75"/>
  <c r="K311" i="75"/>
  <c r="K312" i="75"/>
  <c r="K313" i="75"/>
  <c r="K314" i="75"/>
  <c r="K315" i="75"/>
  <c r="K316" i="75"/>
  <c r="K317" i="75"/>
  <c r="K318" i="75"/>
  <c r="K319" i="75"/>
  <c r="K320" i="75"/>
  <c r="K321" i="75"/>
  <c r="K322" i="75"/>
  <c r="K323" i="75"/>
  <c r="K324" i="75"/>
  <c r="K325" i="75"/>
  <c r="K326" i="75"/>
  <c r="K327" i="75"/>
  <c r="K328" i="75"/>
  <c r="K329" i="75"/>
  <c r="K330" i="75"/>
  <c r="K331" i="75"/>
  <c r="K332" i="75"/>
  <c r="K333" i="75"/>
  <c r="K334" i="75"/>
  <c r="K335" i="75"/>
  <c r="K336" i="75"/>
  <c r="K337" i="75"/>
  <c r="K338" i="75"/>
  <c r="K339" i="75"/>
  <c r="K340" i="75"/>
  <c r="K341" i="75"/>
  <c r="K342" i="75"/>
  <c r="K343" i="75"/>
  <c r="K344" i="75"/>
  <c r="K345" i="75"/>
  <c r="K346" i="75"/>
  <c r="K347" i="75"/>
  <c r="K3" i="75"/>
  <c r="J4" i="75"/>
  <c r="J5" i="75"/>
  <c r="J6" i="75"/>
  <c r="J7" i="75"/>
  <c r="J8" i="75"/>
  <c r="J9" i="75"/>
  <c r="J10" i="75"/>
  <c r="J11" i="75"/>
  <c r="J12" i="75"/>
  <c r="J13" i="75"/>
  <c r="J14" i="75"/>
  <c r="J15" i="75"/>
  <c r="J16" i="75"/>
  <c r="J17" i="75"/>
  <c r="J18" i="75"/>
  <c r="J19" i="75"/>
  <c r="J20" i="75"/>
  <c r="J21" i="75"/>
  <c r="J22" i="75"/>
  <c r="J23" i="75"/>
  <c r="J24" i="75"/>
  <c r="J25" i="75"/>
  <c r="J26" i="75"/>
  <c r="J27" i="75"/>
  <c r="J28" i="75"/>
  <c r="J29" i="75"/>
  <c r="J30" i="75"/>
  <c r="J31" i="75"/>
  <c r="J32" i="75"/>
  <c r="J33" i="75"/>
  <c r="J34" i="75"/>
  <c r="J35" i="75"/>
  <c r="J36" i="75"/>
  <c r="J37" i="75"/>
  <c r="J38" i="75"/>
  <c r="J39" i="75"/>
  <c r="J40" i="75"/>
  <c r="J41" i="75"/>
  <c r="J42" i="75"/>
  <c r="J43" i="75"/>
  <c r="J44" i="75"/>
  <c r="J45" i="75"/>
  <c r="J46" i="75"/>
  <c r="J47" i="75"/>
  <c r="J48" i="75"/>
  <c r="J49" i="75"/>
  <c r="J50" i="75"/>
  <c r="J51" i="75"/>
  <c r="J52" i="75"/>
  <c r="J53" i="75"/>
  <c r="J54" i="75"/>
  <c r="J55" i="75"/>
  <c r="J56" i="75"/>
  <c r="J57" i="75"/>
  <c r="J58" i="75"/>
  <c r="J59" i="75"/>
  <c r="J60" i="75"/>
  <c r="J61" i="75"/>
  <c r="J62" i="75"/>
  <c r="J63" i="75"/>
  <c r="J64" i="75"/>
  <c r="J65" i="75"/>
  <c r="J66" i="75"/>
  <c r="J67" i="75"/>
  <c r="J68" i="75"/>
  <c r="J69" i="75"/>
  <c r="J70" i="75"/>
  <c r="J71" i="75"/>
  <c r="J72" i="75"/>
  <c r="J73" i="75"/>
  <c r="J74" i="75"/>
  <c r="J75" i="75"/>
  <c r="J76" i="75"/>
  <c r="J77" i="75"/>
  <c r="J78" i="75"/>
  <c r="J79" i="75"/>
  <c r="J80" i="75"/>
  <c r="J81" i="75"/>
  <c r="J82" i="75"/>
  <c r="J83" i="75"/>
  <c r="J84" i="75"/>
  <c r="J85" i="75"/>
  <c r="J86" i="75"/>
  <c r="J87" i="75"/>
  <c r="J88" i="75"/>
  <c r="J89" i="75"/>
  <c r="J90" i="75"/>
  <c r="J91" i="75"/>
  <c r="J92" i="75"/>
  <c r="J93" i="75"/>
  <c r="J94" i="75"/>
  <c r="J95" i="75"/>
  <c r="J96" i="75"/>
  <c r="J97" i="75"/>
  <c r="J98" i="75"/>
  <c r="J99" i="75"/>
  <c r="J100" i="75"/>
  <c r="J101" i="75"/>
  <c r="J102" i="75"/>
  <c r="J103" i="75"/>
  <c r="J104" i="75"/>
  <c r="J105" i="75"/>
  <c r="J106" i="75"/>
  <c r="J107" i="75"/>
  <c r="J108" i="75"/>
  <c r="J109" i="75"/>
  <c r="J110" i="75"/>
  <c r="J111" i="75"/>
  <c r="J112" i="75"/>
  <c r="J113" i="75"/>
  <c r="J114" i="75"/>
  <c r="J115" i="75"/>
  <c r="J116" i="75"/>
  <c r="J117" i="75"/>
  <c r="J118" i="75"/>
  <c r="J119" i="75"/>
  <c r="J120" i="75"/>
  <c r="J121" i="75"/>
  <c r="J122" i="75"/>
  <c r="J123" i="75"/>
  <c r="J124" i="75"/>
  <c r="J125" i="75"/>
  <c r="J126" i="75"/>
  <c r="J127" i="75"/>
  <c r="J128" i="75"/>
  <c r="J129" i="75"/>
  <c r="J130" i="75"/>
  <c r="J131" i="75"/>
  <c r="J132" i="75"/>
  <c r="J133" i="75"/>
  <c r="J134" i="75"/>
  <c r="J135" i="75"/>
  <c r="J136" i="75"/>
  <c r="J137" i="75"/>
  <c r="J138" i="75"/>
  <c r="J139" i="75"/>
  <c r="J140" i="75"/>
  <c r="J141" i="75"/>
  <c r="J142" i="75"/>
  <c r="J143" i="75"/>
  <c r="J144" i="75"/>
  <c r="J145" i="75"/>
  <c r="J146" i="75"/>
  <c r="J147" i="75"/>
  <c r="J148" i="75"/>
  <c r="J149" i="75"/>
  <c r="J150" i="75"/>
  <c r="J151" i="75"/>
  <c r="J152" i="75"/>
  <c r="J153" i="75"/>
  <c r="J154" i="75"/>
  <c r="J155" i="75"/>
  <c r="J156" i="75"/>
  <c r="J157" i="75"/>
  <c r="J158" i="75"/>
  <c r="J159" i="75"/>
  <c r="J160" i="75"/>
  <c r="J161" i="75"/>
  <c r="J162" i="75"/>
  <c r="J163" i="75"/>
  <c r="J164" i="75"/>
  <c r="J165" i="75"/>
  <c r="J166" i="75"/>
  <c r="J167" i="75"/>
  <c r="J168" i="75"/>
  <c r="J169" i="75"/>
  <c r="J170" i="75"/>
  <c r="J171" i="75"/>
  <c r="J172" i="75"/>
  <c r="J173" i="75"/>
  <c r="J174" i="75"/>
  <c r="J175" i="75"/>
  <c r="J176" i="75"/>
  <c r="J177" i="75"/>
  <c r="J178" i="75"/>
  <c r="J179" i="75"/>
  <c r="J180" i="75"/>
  <c r="J181" i="75"/>
  <c r="J182" i="75"/>
  <c r="J183" i="75"/>
  <c r="J184" i="75"/>
  <c r="J185" i="75"/>
  <c r="J186" i="75"/>
  <c r="J187" i="75"/>
  <c r="J188" i="75"/>
  <c r="J189" i="75"/>
  <c r="J190" i="75"/>
  <c r="J191" i="75"/>
  <c r="J192" i="75"/>
  <c r="J193" i="75"/>
  <c r="J194" i="75"/>
  <c r="J195" i="75"/>
  <c r="J196" i="75"/>
  <c r="J197" i="75"/>
  <c r="J198" i="75"/>
  <c r="J199" i="75"/>
  <c r="J200" i="75"/>
  <c r="J201" i="75"/>
  <c r="J202" i="75"/>
  <c r="J203" i="75"/>
  <c r="J204" i="75"/>
  <c r="J205" i="75"/>
  <c r="J206" i="75"/>
  <c r="J207" i="75"/>
  <c r="J208" i="75"/>
  <c r="J209" i="75"/>
  <c r="J210" i="75"/>
  <c r="J211" i="75"/>
  <c r="J212" i="75"/>
  <c r="J213" i="75"/>
  <c r="J214" i="75"/>
  <c r="J215" i="75"/>
  <c r="J216" i="75"/>
  <c r="J217" i="75"/>
  <c r="J218" i="75"/>
  <c r="J219" i="75"/>
  <c r="J220" i="75"/>
  <c r="J221" i="75"/>
  <c r="J222" i="75"/>
  <c r="J223" i="75"/>
  <c r="J224" i="75"/>
  <c r="J225" i="75"/>
  <c r="J226" i="75"/>
  <c r="J227" i="75"/>
  <c r="J228" i="75"/>
  <c r="J229" i="75"/>
  <c r="J230" i="75"/>
  <c r="J231" i="75"/>
  <c r="J232" i="75"/>
  <c r="J233" i="75"/>
  <c r="J234" i="75"/>
  <c r="J235" i="75"/>
  <c r="J236" i="75"/>
  <c r="J237" i="75"/>
  <c r="J238" i="75"/>
  <c r="J239" i="75"/>
  <c r="J240" i="75"/>
  <c r="J241" i="75"/>
  <c r="J242" i="75"/>
  <c r="J243" i="75"/>
  <c r="J244" i="75"/>
  <c r="J245" i="75"/>
  <c r="J246" i="75"/>
  <c r="J247" i="75"/>
  <c r="J248" i="75"/>
  <c r="J249" i="75"/>
  <c r="J250" i="75"/>
  <c r="J251" i="75"/>
  <c r="J252" i="75"/>
  <c r="J253" i="75"/>
  <c r="J254" i="75"/>
  <c r="J255" i="75"/>
  <c r="J256" i="75"/>
  <c r="J257" i="75"/>
  <c r="J258" i="75"/>
  <c r="J259" i="75"/>
  <c r="J260" i="75"/>
  <c r="J261" i="75"/>
  <c r="J262" i="75"/>
  <c r="J263" i="75"/>
  <c r="J264" i="75"/>
  <c r="J265" i="75"/>
  <c r="J266" i="75"/>
  <c r="J267" i="75"/>
  <c r="J268" i="75"/>
  <c r="J269" i="75"/>
  <c r="J270" i="75"/>
  <c r="J271" i="75"/>
  <c r="J272" i="75"/>
  <c r="J273" i="75"/>
  <c r="J274" i="75"/>
  <c r="J275" i="75"/>
  <c r="J276" i="75"/>
  <c r="J277" i="75"/>
  <c r="J278" i="75"/>
  <c r="J279" i="75"/>
  <c r="J280" i="75"/>
  <c r="J281" i="75"/>
  <c r="J282" i="75"/>
  <c r="J283" i="75"/>
  <c r="J284" i="75"/>
  <c r="J285" i="75"/>
  <c r="J286" i="75"/>
  <c r="J287" i="75"/>
  <c r="J288" i="75"/>
  <c r="J289" i="75"/>
  <c r="J290" i="75"/>
  <c r="J291" i="75"/>
  <c r="J292" i="75"/>
  <c r="J293" i="75"/>
  <c r="J294" i="75"/>
  <c r="J295" i="75"/>
  <c r="J296" i="75"/>
  <c r="J297" i="75"/>
  <c r="J298" i="75"/>
  <c r="J299" i="75"/>
  <c r="J300" i="75"/>
  <c r="J301" i="75"/>
  <c r="J302" i="75"/>
  <c r="J303" i="75"/>
  <c r="J304" i="75"/>
  <c r="J305" i="75"/>
  <c r="J306" i="75"/>
  <c r="J307" i="75"/>
  <c r="J308" i="75"/>
  <c r="J309" i="75"/>
  <c r="J310" i="75"/>
  <c r="J311" i="75"/>
  <c r="J312" i="75"/>
  <c r="J313" i="75"/>
  <c r="J314" i="75"/>
  <c r="J315" i="75"/>
  <c r="J316" i="75"/>
  <c r="J317" i="75"/>
  <c r="J318" i="75"/>
  <c r="J319" i="75"/>
  <c r="J320" i="75"/>
  <c r="J321" i="75"/>
  <c r="J322" i="75"/>
  <c r="J323" i="75"/>
  <c r="J324" i="75"/>
  <c r="J325" i="75"/>
  <c r="J326" i="75"/>
  <c r="J327" i="75"/>
  <c r="J328" i="75"/>
  <c r="J329" i="75"/>
  <c r="J330" i="75"/>
  <c r="J331" i="75"/>
  <c r="J332" i="75"/>
  <c r="J333" i="75"/>
  <c r="J334" i="75"/>
  <c r="J335" i="75"/>
  <c r="J336" i="75"/>
  <c r="J337" i="75"/>
  <c r="J338" i="75"/>
  <c r="J339" i="75"/>
  <c r="J340" i="75"/>
  <c r="J341" i="75"/>
  <c r="J342" i="75"/>
  <c r="J343" i="75"/>
  <c r="J344" i="75"/>
  <c r="J345" i="75"/>
  <c r="J346" i="75"/>
  <c r="J347" i="75"/>
  <c r="J3" i="75"/>
  <c r="N81" i="75" l="1"/>
  <c r="N17" i="75"/>
  <c r="N184" i="75"/>
  <c r="N100" i="75"/>
  <c r="N16" i="75"/>
  <c r="N119" i="75"/>
  <c r="N267" i="75"/>
  <c r="N7" i="75"/>
  <c r="N231" i="75"/>
  <c r="N115" i="75"/>
  <c r="N341" i="75"/>
  <c r="N277" i="75"/>
  <c r="N229" i="75"/>
  <c r="N74" i="75"/>
  <c r="N13" i="75"/>
  <c r="N300" i="75"/>
  <c r="N266" i="75"/>
  <c r="N173" i="75"/>
  <c r="N136" i="75"/>
  <c r="N346" i="75"/>
  <c r="N232" i="75"/>
  <c r="N182" i="75"/>
  <c r="N284" i="75"/>
  <c r="N200" i="75"/>
  <c r="N116" i="75"/>
  <c r="N255" i="75"/>
  <c r="N250" i="75"/>
  <c r="N160" i="75"/>
  <c r="N282" i="75"/>
  <c r="N66" i="75"/>
  <c r="N8" i="75"/>
  <c r="N348" i="75" s="1"/>
  <c r="N61" i="75"/>
  <c r="K2" i="75"/>
  <c r="N349" i="75"/>
  <c r="J2" i="75"/>
  <c r="N350" i="75" l="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4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 l="1"/>
  <c r="H349" i="11"/>
  <c r="K349" i="11"/>
  <c r="M4" i="11"/>
  <c r="W4" i="11" s="1"/>
  <c r="N4" i="11" l="1"/>
  <c r="D73" i="20" s="1"/>
  <c r="M16" i="20"/>
  <c r="F19" i="28"/>
  <c r="C351" i="73"/>
  <c r="F15" i="28"/>
  <c r="X4" i="11" l="1"/>
  <c r="M51" i="11"/>
  <c r="W51" i="11" s="1"/>
  <c r="M8" i="11"/>
  <c r="W8" i="11" s="1"/>
  <c r="M18" i="11"/>
  <c r="W18" i="11" s="1"/>
  <c r="M24" i="11"/>
  <c r="W24" i="11" s="1"/>
  <c r="M32" i="11"/>
  <c r="W32" i="11" s="1"/>
  <c r="M40" i="11"/>
  <c r="W40" i="11" s="1"/>
  <c r="M44" i="11"/>
  <c r="W44" i="11" s="1"/>
  <c r="M48" i="11"/>
  <c r="W48" i="11" s="1"/>
  <c r="M53" i="11"/>
  <c r="W53" i="11" s="1"/>
  <c r="M57" i="11"/>
  <c r="W57" i="11" s="1"/>
  <c r="M61" i="11"/>
  <c r="W61" i="11" s="1"/>
  <c r="M64" i="11"/>
  <c r="W64" i="11" s="1"/>
  <c r="M65" i="11"/>
  <c r="W65" i="11" s="1"/>
  <c r="M72" i="11"/>
  <c r="W72" i="11" s="1"/>
  <c r="M73" i="11"/>
  <c r="W73" i="11" s="1"/>
  <c r="M76" i="11"/>
  <c r="W76" i="11" s="1"/>
  <c r="M77" i="11"/>
  <c r="W77" i="11" s="1"/>
  <c r="M81" i="11"/>
  <c r="W81" i="11" s="1"/>
  <c r="M85" i="11"/>
  <c r="W85" i="11" s="1"/>
  <c r="M89" i="11"/>
  <c r="W89" i="11" s="1"/>
  <c r="M92" i="11"/>
  <c r="W92" i="11" s="1"/>
  <c r="M93" i="11"/>
  <c r="W93" i="11" s="1"/>
  <c r="M100" i="11"/>
  <c r="W100" i="11" s="1"/>
  <c r="M101" i="11"/>
  <c r="W101" i="11" s="1"/>
  <c r="M104" i="11"/>
  <c r="W104" i="11" s="1"/>
  <c r="M105" i="11"/>
  <c r="W105" i="11" s="1"/>
  <c r="M109" i="11"/>
  <c r="W109" i="11" s="1"/>
  <c r="M113" i="11"/>
  <c r="W113" i="11" s="1"/>
  <c r="M116" i="11"/>
  <c r="W116" i="11" s="1"/>
  <c r="M117" i="11"/>
  <c r="W117" i="11" s="1"/>
  <c r="M120" i="11"/>
  <c r="W120" i="11" s="1"/>
  <c r="M128" i="11"/>
  <c r="W128" i="11" s="1"/>
  <c r="M129" i="11"/>
  <c r="W129" i="11" s="1"/>
  <c r="M137" i="11"/>
  <c r="W137" i="11" s="1"/>
  <c r="M140" i="11"/>
  <c r="W140" i="11" s="1"/>
  <c r="M141" i="11"/>
  <c r="W141" i="11" s="1"/>
  <c r="M144" i="11"/>
  <c r="W144" i="11" s="1"/>
  <c r="M145" i="11"/>
  <c r="W145" i="11" s="1"/>
  <c r="M149" i="11"/>
  <c r="W149" i="11" s="1"/>
  <c r="M153" i="11"/>
  <c r="W153" i="11" s="1"/>
  <c r="M156" i="11"/>
  <c r="W156" i="11" s="1"/>
  <c r="M157" i="11"/>
  <c r="W157" i="11" s="1"/>
  <c r="M165" i="11"/>
  <c r="W165" i="11" s="1"/>
  <c r="M168" i="11"/>
  <c r="W168" i="11" s="1"/>
  <c r="M169" i="11"/>
  <c r="W169" i="11" s="1"/>
  <c r="M172" i="11"/>
  <c r="W172" i="11" s="1"/>
  <c r="M173" i="11"/>
  <c r="W173" i="11" s="1"/>
  <c r="M177" i="11"/>
  <c r="W177" i="11" s="1"/>
  <c r="M181" i="11"/>
  <c r="W181" i="11" s="1"/>
  <c r="M184" i="11"/>
  <c r="W184" i="11" s="1"/>
  <c r="M185" i="11"/>
  <c r="W185" i="11" s="1"/>
  <c r="M193" i="11"/>
  <c r="W193" i="11" s="1"/>
  <c r="M196" i="11"/>
  <c r="W196" i="11" s="1"/>
  <c r="M197" i="11"/>
  <c r="W197" i="11" s="1"/>
  <c r="M200" i="11"/>
  <c r="W200" i="11" s="1"/>
  <c r="M201" i="11"/>
  <c r="W201" i="11" s="1"/>
  <c r="M205" i="11"/>
  <c r="W205" i="11" s="1"/>
  <c r="M209" i="11"/>
  <c r="W209" i="11" s="1"/>
  <c r="M212" i="11"/>
  <c r="W212" i="11" s="1"/>
  <c r="M213" i="11"/>
  <c r="W213" i="11" s="1"/>
  <c r="M220" i="11"/>
  <c r="W220" i="11" s="1"/>
  <c r="M221" i="11"/>
  <c r="W221" i="11" s="1"/>
  <c r="M224" i="11"/>
  <c r="W224" i="11" s="1"/>
  <c r="M225" i="11"/>
  <c r="W225" i="11" s="1"/>
  <c r="M229" i="11"/>
  <c r="W229" i="11" s="1"/>
  <c r="M233" i="11"/>
  <c r="W233" i="11" s="1"/>
  <c r="M236" i="11"/>
  <c r="W236" i="11" s="1"/>
  <c r="M237" i="11"/>
  <c r="W237" i="11" s="1"/>
  <c r="M240" i="11"/>
  <c r="W240" i="11" s="1"/>
  <c r="M248" i="11"/>
  <c r="W248" i="11" s="1"/>
  <c r="M249" i="11"/>
  <c r="W249" i="11" s="1"/>
  <c r="M257" i="11"/>
  <c r="W257" i="11" s="1"/>
  <c r="M260" i="11"/>
  <c r="W260" i="11" s="1"/>
  <c r="M261" i="11"/>
  <c r="W261" i="11" s="1"/>
  <c r="M264" i="11"/>
  <c r="W264" i="11" s="1"/>
  <c r="M268" i="11"/>
  <c r="W268" i="11" s="1"/>
  <c r="M269" i="11"/>
  <c r="W269" i="11" s="1"/>
  <c r="M272" i="11"/>
  <c r="W272" i="11" s="1"/>
  <c r="M273" i="11"/>
  <c r="W273" i="11" s="1"/>
  <c r="M276" i="11"/>
  <c r="W276" i="11" s="1"/>
  <c r="M277" i="11"/>
  <c r="W277" i="11" s="1"/>
  <c r="M280" i="11"/>
  <c r="W280" i="11" s="1"/>
  <c r="M281" i="11"/>
  <c r="W281" i="11" s="1"/>
  <c r="M284" i="11"/>
  <c r="W284" i="11" s="1"/>
  <c r="M285" i="11"/>
  <c r="W285" i="11" s="1"/>
  <c r="M288" i="11"/>
  <c r="W288" i="11" s="1"/>
  <c r="M289" i="11"/>
  <c r="W289" i="11" s="1"/>
  <c r="M292" i="11"/>
  <c r="W292" i="11" s="1"/>
  <c r="M293" i="11"/>
  <c r="W293" i="11" s="1"/>
  <c r="M297" i="11"/>
  <c r="W297" i="11" s="1"/>
  <c r="M300" i="11"/>
  <c r="W300" i="11" s="1"/>
  <c r="M301" i="11"/>
  <c r="W301" i="11" s="1"/>
  <c r="M305" i="11"/>
  <c r="W305" i="11" s="1"/>
  <c r="M308" i="11"/>
  <c r="W308" i="11" s="1"/>
  <c r="M309" i="11"/>
  <c r="W309" i="11" s="1"/>
  <c r="M313" i="11"/>
  <c r="W313" i="11" s="1"/>
  <c r="M316" i="11"/>
  <c r="W316" i="11" s="1"/>
  <c r="M317" i="11"/>
  <c r="W317" i="11" s="1"/>
  <c r="M328" i="11"/>
  <c r="W328" i="11" s="1"/>
  <c r="M329" i="11"/>
  <c r="W329" i="11" s="1"/>
  <c r="M333" i="11"/>
  <c r="W333" i="11" s="1"/>
  <c r="M336" i="11"/>
  <c r="W336" i="11" s="1"/>
  <c r="M337" i="11"/>
  <c r="W337" i="11" s="1"/>
  <c r="M341" i="11"/>
  <c r="W341" i="11" s="1"/>
  <c r="M344" i="11"/>
  <c r="W344" i="11" s="1"/>
  <c r="M345" i="11"/>
  <c r="W345" i="11" s="1"/>
  <c r="M9" i="11"/>
  <c r="W9" i="11" s="1"/>
  <c r="M16" i="11"/>
  <c r="W16" i="11" s="1"/>
  <c r="M28" i="11"/>
  <c r="W28" i="11" s="1"/>
  <c r="M56" i="11"/>
  <c r="W56" i="11" s="1"/>
  <c r="M68" i="11"/>
  <c r="W68" i="11" s="1"/>
  <c r="M69" i="11"/>
  <c r="W69" i="11" s="1"/>
  <c r="M84" i="11"/>
  <c r="W84" i="11" s="1"/>
  <c r="M96" i="11"/>
  <c r="W96" i="11" s="1"/>
  <c r="M97" i="11"/>
  <c r="W97" i="11" s="1"/>
  <c r="M112" i="11"/>
  <c r="W112" i="11" s="1"/>
  <c r="M121" i="11"/>
  <c r="W121" i="11" s="1"/>
  <c r="M132" i="11"/>
  <c r="W132" i="11" s="1"/>
  <c r="M133" i="11"/>
  <c r="W133" i="11" s="1"/>
  <c r="M148" i="11"/>
  <c r="W148" i="11" s="1"/>
  <c r="M160" i="11"/>
  <c r="W160" i="11" s="1"/>
  <c r="M161" i="11"/>
  <c r="W161" i="11" s="1"/>
  <c r="M176" i="11"/>
  <c r="W176" i="11" s="1"/>
  <c r="M188" i="11"/>
  <c r="W188" i="11" s="1"/>
  <c r="M189" i="11"/>
  <c r="W189" i="11" s="1"/>
  <c r="M204" i="11"/>
  <c r="W204" i="11" s="1"/>
  <c r="M216" i="11"/>
  <c r="W216" i="11" s="1"/>
  <c r="M217" i="11"/>
  <c r="W217" i="11" s="1"/>
  <c r="M232" i="11"/>
  <c r="W232" i="11" s="1"/>
  <c r="M241" i="11"/>
  <c r="W241" i="11" s="1"/>
  <c r="M252" i="11"/>
  <c r="W252" i="11" s="1"/>
  <c r="M253" i="11"/>
  <c r="W253" i="11" s="1"/>
  <c r="M296" i="11"/>
  <c r="W296" i="11" s="1"/>
  <c r="M312" i="11"/>
  <c r="W312" i="11" s="1"/>
  <c r="M324" i="11"/>
  <c r="W324" i="11" s="1"/>
  <c r="M325" i="11"/>
  <c r="W325" i="11" s="1"/>
  <c r="M340" i="11"/>
  <c r="W340" i="11" s="1"/>
  <c r="M348" i="11"/>
  <c r="W348" i="11" s="1"/>
  <c r="M5" i="11"/>
  <c r="W5" i="11" s="1"/>
  <c r="M6" i="11"/>
  <c r="W6" i="11" s="1"/>
  <c r="M10" i="11"/>
  <c r="W10" i="11" s="1"/>
  <c r="M12" i="11"/>
  <c r="W12" i="11" s="1"/>
  <c r="M17" i="11"/>
  <c r="W17" i="11" s="1"/>
  <c r="M20" i="11"/>
  <c r="W20" i="11" s="1"/>
  <c r="M21" i="11"/>
  <c r="W21" i="11" s="1"/>
  <c r="M22" i="11"/>
  <c r="W22" i="11" s="1"/>
  <c r="M25" i="11"/>
  <c r="W25" i="11" s="1"/>
  <c r="M26" i="11"/>
  <c r="W26" i="11" s="1"/>
  <c r="M29" i="11"/>
  <c r="W29" i="11" s="1"/>
  <c r="M30" i="11"/>
  <c r="W30" i="11" s="1"/>
  <c r="M33" i="11"/>
  <c r="W33" i="11" s="1"/>
  <c r="M34" i="11"/>
  <c r="W34" i="11" s="1"/>
  <c r="M37" i="11"/>
  <c r="W37" i="11" s="1"/>
  <c r="M38" i="11"/>
  <c r="W38" i="11" s="1"/>
  <c r="M41" i="11"/>
  <c r="W41" i="11" s="1"/>
  <c r="M42" i="11"/>
  <c r="W42" i="11" s="1"/>
  <c r="M45" i="11"/>
  <c r="W45" i="11" s="1"/>
  <c r="M46" i="11"/>
  <c r="W46" i="11" s="1"/>
  <c r="M49" i="11"/>
  <c r="W49" i="11" s="1"/>
  <c r="M50" i="11"/>
  <c r="W50" i="11" s="1"/>
  <c r="M52" i="11"/>
  <c r="W52" i="11" s="1"/>
  <c r="M58" i="11"/>
  <c r="W58" i="11" s="1"/>
  <c r="M60" i="11"/>
  <c r="W60" i="11" s="1"/>
  <c r="M62" i="11"/>
  <c r="W62" i="11" s="1"/>
  <c r="M66" i="11"/>
  <c r="W66" i="11" s="1"/>
  <c r="M70" i="11"/>
  <c r="W70" i="11" s="1"/>
  <c r="M74" i="11"/>
  <c r="W74" i="11" s="1"/>
  <c r="M78" i="11"/>
  <c r="W78" i="11" s="1"/>
  <c r="M80" i="11"/>
  <c r="W80" i="11" s="1"/>
  <c r="M86" i="11"/>
  <c r="W86" i="11" s="1"/>
  <c r="M88" i="11"/>
  <c r="W88" i="11" s="1"/>
  <c r="M90" i="11"/>
  <c r="W90" i="11" s="1"/>
  <c r="M94" i="11"/>
  <c r="W94" i="11" s="1"/>
  <c r="M98" i="11"/>
  <c r="W98" i="11" s="1"/>
  <c r="M102" i="11"/>
  <c r="W102" i="11" s="1"/>
  <c r="M106" i="11"/>
  <c r="W106" i="11" s="1"/>
  <c r="M108" i="11"/>
  <c r="W108" i="11" s="1"/>
  <c r="M110" i="11"/>
  <c r="W110" i="11" s="1"/>
  <c r="M114" i="11"/>
  <c r="W114" i="11" s="1"/>
  <c r="M118" i="11"/>
  <c r="W118" i="11" s="1"/>
  <c r="M122" i="11"/>
  <c r="W122" i="11" s="1"/>
  <c r="M124" i="11"/>
  <c r="W124" i="11" s="1"/>
  <c r="M125" i="11"/>
  <c r="W125" i="11" s="1"/>
  <c r="M126" i="11"/>
  <c r="W126" i="11" s="1"/>
  <c r="M130" i="11"/>
  <c r="W130" i="11" s="1"/>
  <c r="M134" i="11"/>
  <c r="W134" i="11" s="1"/>
  <c r="M136" i="11"/>
  <c r="W136" i="11" s="1"/>
  <c r="M138" i="11"/>
  <c r="W138" i="11" s="1"/>
  <c r="M142" i="11"/>
  <c r="W142" i="11" s="1"/>
  <c r="M146" i="11"/>
  <c r="W146" i="11" s="1"/>
  <c r="M150" i="11"/>
  <c r="W150" i="11" s="1"/>
  <c r="M152" i="11"/>
  <c r="W152" i="11" s="1"/>
  <c r="M154" i="11"/>
  <c r="W154" i="11" s="1"/>
  <c r="M158" i="11"/>
  <c r="W158" i="11" s="1"/>
  <c r="M164" i="11"/>
  <c r="W164" i="11" s="1"/>
  <c r="M166" i="11"/>
  <c r="W166" i="11" s="1"/>
  <c r="M170" i="11"/>
  <c r="W170" i="11" s="1"/>
  <c r="M174" i="11"/>
  <c r="W174" i="11" s="1"/>
  <c r="M178" i="11"/>
  <c r="W178" i="11" s="1"/>
  <c r="M180" i="11"/>
  <c r="W180" i="11" s="1"/>
  <c r="M182" i="11"/>
  <c r="W182" i="11" s="1"/>
  <c r="M186" i="11"/>
  <c r="W186" i="11" s="1"/>
  <c r="M192" i="11"/>
  <c r="W192" i="11" s="1"/>
  <c r="M194" i="11"/>
  <c r="W194" i="11" s="1"/>
  <c r="M198" i="11"/>
  <c r="W198" i="11" s="1"/>
  <c r="M202" i="11"/>
  <c r="W202" i="11" s="1"/>
  <c r="M206" i="11"/>
  <c r="W206" i="11" s="1"/>
  <c r="M208" i="11"/>
  <c r="W208" i="11" s="1"/>
  <c r="M210" i="11"/>
  <c r="W210" i="11" s="1"/>
  <c r="M214" i="11"/>
  <c r="W214" i="11" s="1"/>
  <c r="M218" i="11"/>
  <c r="W218" i="11" s="1"/>
  <c r="M222" i="11"/>
  <c r="W222" i="11" s="1"/>
  <c r="M226" i="11"/>
  <c r="W226" i="11" s="1"/>
  <c r="M228" i="11"/>
  <c r="W228" i="11" s="1"/>
  <c r="M230" i="11"/>
  <c r="W230" i="11" s="1"/>
  <c r="M234" i="11"/>
  <c r="W234" i="11" s="1"/>
  <c r="M238" i="11"/>
  <c r="W238" i="11" s="1"/>
  <c r="M242" i="11"/>
  <c r="W242" i="11" s="1"/>
  <c r="M244" i="11"/>
  <c r="W244" i="11" s="1"/>
  <c r="M245" i="11"/>
  <c r="W245" i="11" s="1"/>
  <c r="M246" i="11"/>
  <c r="W246" i="11" s="1"/>
  <c r="M250" i="11"/>
  <c r="W250" i="11" s="1"/>
  <c r="M254" i="11"/>
  <c r="W254" i="11" s="1"/>
  <c r="M256" i="11"/>
  <c r="W256" i="11" s="1"/>
  <c r="M258" i="11"/>
  <c r="W258" i="11" s="1"/>
  <c r="M262" i="11"/>
  <c r="W262" i="11" s="1"/>
  <c r="M266" i="11"/>
  <c r="W266" i="11" s="1"/>
  <c r="M270" i="11"/>
  <c r="W270" i="11" s="1"/>
  <c r="M274" i="11"/>
  <c r="W274" i="11" s="1"/>
  <c r="M278" i="11"/>
  <c r="W278" i="11" s="1"/>
  <c r="M282" i="11"/>
  <c r="W282" i="11" s="1"/>
  <c r="M286" i="11"/>
  <c r="W286" i="11" s="1"/>
  <c r="M290" i="11"/>
  <c r="W290" i="11" s="1"/>
  <c r="M294" i="11"/>
  <c r="W294" i="11" s="1"/>
  <c r="M298" i="11"/>
  <c r="W298" i="11" s="1"/>
  <c r="M302" i="11"/>
  <c r="W302" i="11" s="1"/>
  <c r="M304" i="11"/>
  <c r="W304" i="11" s="1"/>
  <c r="M306" i="11"/>
  <c r="W306" i="11" s="1"/>
  <c r="M310" i="11"/>
  <c r="W310" i="11" s="1"/>
  <c r="M314" i="11"/>
  <c r="W314" i="11" s="1"/>
  <c r="M318" i="11"/>
  <c r="W318" i="11" s="1"/>
  <c r="M320" i="11"/>
  <c r="W320" i="11" s="1"/>
  <c r="M321" i="11"/>
  <c r="W321" i="11" s="1"/>
  <c r="M322" i="11"/>
  <c r="W322" i="11" s="1"/>
  <c r="M326" i="11"/>
  <c r="W326" i="11" s="1"/>
  <c r="M330" i="11"/>
  <c r="W330" i="11" s="1"/>
  <c r="M332" i="11"/>
  <c r="W332" i="11" s="1"/>
  <c r="M334" i="11"/>
  <c r="W334" i="11" s="1"/>
  <c r="M338" i="11"/>
  <c r="W338" i="11" s="1"/>
  <c r="M342" i="11"/>
  <c r="W342" i="11" s="1"/>
  <c r="M346" i="11"/>
  <c r="W346" i="11" s="1"/>
  <c r="M347" i="11"/>
  <c r="W347" i="11" s="1"/>
  <c r="N313" i="11" l="1"/>
  <c r="D26" i="20" s="1"/>
  <c r="M190" i="11"/>
  <c r="W190" i="11" s="1"/>
  <c r="M162" i="11"/>
  <c r="W162" i="11" s="1"/>
  <c r="M265" i="11"/>
  <c r="W265" i="11" s="1"/>
  <c r="M82" i="11"/>
  <c r="W82" i="11" s="1"/>
  <c r="M54" i="11"/>
  <c r="W54" i="11" s="1"/>
  <c r="M36" i="11"/>
  <c r="W36" i="11" s="1"/>
  <c r="M13" i="11"/>
  <c r="W13" i="11" s="1"/>
  <c r="M14" i="11"/>
  <c r="W14" i="11" s="1"/>
  <c r="M343" i="11"/>
  <c r="W343" i="11" s="1"/>
  <c r="M339" i="11"/>
  <c r="W339" i="11" s="1"/>
  <c r="M335" i="11"/>
  <c r="W335" i="11" s="1"/>
  <c r="M331" i="11"/>
  <c r="W331" i="11" s="1"/>
  <c r="M327" i="11"/>
  <c r="W327" i="11" s="1"/>
  <c r="M323" i="11"/>
  <c r="W323" i="11" s="1"/>
  <c r="M319" i="11"/>
  <c r="W319" i="11" s="1"/>
  <c r="M315" i="11"/>
  <c r="W315" i="11" s="1"/>
  <c r="M311" i="11"/>
  <c r="W311" i="11" s="1"/>
  <c r="M307" i="11"/>
  <c r="W307" i="11" s="1"/>
  <c r="M303" i="11"/>
  <c r="W303" i="11" s="1"/>
  <c r="M299" i="11"/>
  <c r="W299" i="11" s="1"/>
  <c r="M295" i="11"/>
  <c r="W295" i="11" s="1"/>
  <c r="M291" i="11"/>
  <c r="W291" i="11" s="1"/>
  <c r="M287" i="11"/>
  <c r="W287" i="11" s="1"/>
  <c r="M283" i="11"/>
  <c r="W283" i="11" s="1"/>
  <c r="M279" i="11"/>
  <c r="W279" i="11" s="1"/>
  <c r="M275" i="11"/>
  <c r="W275" i="11" s="1"/>
  <c r="M271" i="11"/>
  <c r="W271" i="11" s="1"/>
  <c r="M267" i="11"/>
  <c r="W267" i="11" s="1"/>
  <c r="M263" i="11"/>
  <c r="W263" i="11" s="1"/>
  <c r="M259" i="11"/>
  <c r="W259" i="11" s="1"/>
  <c r="M255" i="11"/>
  <c r="W255" i="11" s="1"/>
  <c r="M251" i="11"/>
  <c r="W251" i="11" s="1"/>
  <c r="M247" i="11"/>
  <c r="W247" i="11" s="1"/>
  <c r="M243" i="11"/>
  <c r="W243" i="11" s="1"/>
  <c r="M239" i="11"/>
  <c r="W239" i="11" s="1"/>
  <c r="M235" i="11"/>
  <c r="W235" i="11" s="1"/>
  <c r="M231" i="11"/>
  <c r="W231" i="11" s="1"/>
  <c r="M227" i="11"/>
  <c r="W227" i="11" s="1"/>
  <c r="M223" i="11"/>
  <c r="W223" i="11" s="1"/>
  <c r="M219" i="11"/>
  <c r="W219" i="11" s="1"/>
  <c r="M215" i="11"/>
  <c r="W215" i="11" s="1"/>
  <c r="M211" i="11"/>
  <c r="W211" i="11" s="1"/>
  <c r="M207" i="11"/>
  <c r="W207" i="11" s="1"/>
  <c r="M203" i="11"/>
  <c r="W203" i="11" s="1"/>
  <c r="M199" i="11"/>
  <c r="W199" i="11" s="1"/>
  <c r="M195" i="11"/>
  <c r="W195" i="11" s="1"/>
  <c r="M191" i="11"/>
  <c r="W191" i="11" s="1"/>
  <c r="M187" i="11"/>
  <c r="W187" i="11" s="1"/>
  <c r="M183" i="11"/>
  <c r="W183" i="11" s="1"/>
  <c r="M179" i="11"/>
  <c r="W179" i="11" s="1"/>
  <c r="M175" i="11"/>
  <c r="W175" i="11" s="1"/>
  <c r="M171" i="11"/>
  <c r="W171" i="11" s="1"/>
  <c r="M167" i="11"/>
  <c r="W167" i="11" s="1"/>
  <c r="M163" i="11"/>
  <c r="W163" i="11" s="1"/>
  <c r="M159" i="11"/>
  <c r="W159" i="11" s="1"/>
  <c r="M155" i="11"/>
  <c r="W155" i="11" s="1"/>
  <c r="M151" i="11"/>
  <c r="W151" i="11" s="1"/>
  <c r="M147" i="11"/>
  <c r="W147" i="11" s="1"/>
  <c r="M143" i="11"/>
  <c r="W143" i="11" s="1"/>
  <c r="M139" i="11"/>
  <c r="W139" i="11" s="1"/>
  <c r="M135" i="11"/>
  <c r="W135" i="11" s="1"/>
  <c r="M131" i="11"/>
  <c r="W131" i="11" s="1"/>
  <c r="M127" i="11"/>
  <c r="W127" i="11" s="1"/>
  <c r="M123" i="11"/>
  <c r="W123" i="11" s="1"/>
  <c r="M119" i="11"/>
  <c r="W119" i="11" s="1"/>
  <c r="M115" i="11"/>
  <c r="W115" i="11" s="1"/>
  <c r="M111" i="11"/>
  <c r="W111" i="11" s="1"/>
  <c r="M107" i="11"/>
  <c r="W107" i="11" s="1"/>
  <c r="M103" i="11"/>
  <c r="W103" i="11" s="1"/>
  <c r="M99" i="11"/>
  <c r="W99" i="11" s="1"/>
  <c r="M95" i="11"/>
  <c r="W95" i="11" s="1"/>
  <c r="M91" i="11"/>
  <c r="W91" i="11" s="1"/>
  <c r="M87" i="11"/>
  <c r="W87" i="11" s="1"/>
  <c r="M83" i="11"/>
  <c r="W83" i="11" s="1"/>
  <c r="M79" i="11"/>
  <c r="W79" i="11" s="1"/>
  <c r="M75" i="11"/>
  <c r="W75" i="11" s="1"/>
  <c r="M71" i="11"/>
  <c r="W71" i="11" s="1"/>
  <c r="M67" i="11"/>
  <c r="W67" i="11" s="1"/>
  <c r="M63" i="11"/>
  <c r="W63" i="11" s="1"/>
  <c r="M59" i="11"/>
  <c r="W59" i="11" s="1"/>
  <c r="M55" i="11"/>
  <c r="W55" i="11" s="1"/>
  <c r="M47" i="11"/>
  <c r="W47" i="11" s="1"/>
  <c r="M43" i="11"/>
  <c r="W43" i="11" s="1"/>
  <c r="M39" i="11"/>
  <c r="W39" i="11" s="1"/>
  <c r="M35" i="11"/>
  <c r="W35" i="11" s="1"/>
  <c r="M31" i="11"/>
  <c r="W31" i="11" s="1"/>
  <c r="M27" i="11"/>
  <c r="W27" i="11" s="1"/>
  <c r="M23" i="11"/>
  <c r="W23" i="11" s="1"/>
  <c r="M19" i="11"/>
  <c r="W19" i="11" s="1"/>
  <c r="M15" i="11"/>
  <c r="W15" i="11" s="1"/>
  <c r="M11" i="11"/>
  <c r="W11" i="11" s="1"/>
  <c r="M7" i="11"/>
  <c r="W7" i="11" s="1"/>
  <c r="N348" i="11"/>
  <c r="D335" i="20" s="1"/>
  <c r="N344" i="11"/>
  <c r="D114" i="20" s="1"/>
  <c r="N340" i="11"/>
  <c r="D299" i="20" s="1"/>
  <c r="N336" i="11"/>
  <c r="D199" i="20" s="1"/>
  <c r="N332" i="11"/>
  <c r="D93" i="20" s="1"/>
  <c r="N328" i="11"/>
  <c r="D77" i="20" s="1"/>
  <c r="N324" i="11"/>
  <c r="D231" i="20" s="1"/>
  <c r="N320" i="11"/>
  <c r="D94" i="20" s="1"/>
  <c r="N316" i="11"/>
  <c r="D70" i="20" s="1"/>
  <c r="N312" i="11"/>
  <c r="D18" i="20" s="1"/>
  <c r="N308" i="11"/>
  <c r="D23" i="20" s="1"/>
  <c r="N346" i="11"/>
  <c r="D323" i="20" s="1"/>
  <c r="N342" i="11"/>
  <c r="D191" i="20" s="1"/>
  <c r="N338" i="11"/>
  <c r="D248" i="20" s="1"/>
  <c r="N334" i="11"/>
  <c r="D283" i="20" s="1"/>
  <c r="N330" i="11"/>
  <c r="D239" i="20" s="1"/>
  <c r="N326" i="11"/>
  <c r="D255" i="20" s="1"/>
  <c r="N322" i="11"/>
  <c r="D159" i="20" s="1"/>
  <c r="N318" i="11"/>
  <c r="D232" i="20" s="1"/>
  <c r="N314" i="11"/>
  <c r="D91" i="20" s="1"/>
  <c r="N310" i="11"/>
  <c r="D54" i="20" s="1"/>
  <c r="N306" i="11"/>
  <c r="D53" i="20" s="1"/>
  <c r="N302" i="11"/>
  <c r="D27" i="20" s="1"/>
  <c r="N298" i="11"/>
  <c r="D29" i="20" s="1"/>
  <c r="N294" i="11"/>
  <c r="D16" i="20" s="1"/>
  <c r="N290" i="11"/>
  <c r="D48" i="20" s="1"/>
  <c r="N286" i="11"/>
  <c r="D36" i="20" s="1"/>
  <c r="N282" i="11"/>
  <c r="D34" i="20" s="1"/>
  <c r="N278" i="11"/>
  <c r="D269" i="20" s="1"/>
  <c r="N274" i="11"/>
  <c r="D164" i="20" s="1"/>
  <c r="N270" i="11"/>
  <c r="D186" i="20" s="1"/>
  <c r="N266" i="11"/>
  <c r="D235" i="20" s="1"/>
  <c r="N262" i="11"/>
  <c r="D343" i="20" s="1"/>
  <c r="N258" i="11"/>
  <c r="D213" i="20" s="1"/>
  <c r="N254" i="11"/>
  <c r="D216" i="20" s="1"/>
  <c r="N250" i="11"/>
  <c r="D81" i="20" s="1"/>
  <c r="N246" i="11"/>
  <c r="D318" i="20" s="1"/>
  <c r="N242" i="11"/>
  <c r="D175" i="20" s="1"/>
  <c r="N238" i="11"/>
  <c r="D225" i="20" s="1"/>
  <c r="N234" i="11"/>
  <c r="D200" i="20" s="1"/>
  <c r="N230" i="11"/>
  <c r="D121" i="20" s="1"/>
  <c r="N226" i="11"/>
  <c r="D360" i="20" s="1"/>
  <c r="N222" i="11"/>
  <c r="D150" i="20" s="1"/>
  <c r="N218" i="11"/>
  <c r="D153" i="20" s="1"/>
  <c r="N214" i="11"/>
  <c r="D289" i="20" s="1"/>
  <c r="N210" i="11"/>
  <c r="D112" i="20" s="1"/>
  <c r="N206" i="11"/>
  <c r="D122" i="20" s="1"/>
  <c r="N202" i="11"/>
  <c r="D357" i="20" s="1"/>
  <c r="N198" i="11"/>
  <c r="D130" i="20" s="1"/>
  <c r="N194" i="11"/>
  <c r="D303" i="20" s="1"/>
  <c r="N186" i="11"/>
  <c r="D331" i="20" s="1"/>
  <c r="N182" i="11"/>
  <c r="D306" i="20" s="1"/>
  <c r="N178" i="11"/>
  <c r="D84" i="20" s="1"/>
  <c r="N174" i="11"/>
  <c r="D147" i="20" s="1"/>
  <c r="N170" i="11"/>
  <c r="D305" i="20" s="1"/>
  <c r="N166" i="11"/>
  <c r="D124" i="20" s="1"/>
  <c r="N158" i="11"/>
  <c r="D210" i="20" s="1"/>
  <c r="N154" i="11"/>
  <c r="D32" i="20" s="1"/>
  <c r="N150" i="11"/>
  <c r="D98" i="20" s="1"/>
  <c r="N146" i="11"/>
  <c r="D88" i="20" s="1"/>
  <c r="N142" i="11"/>
  <c r="D105" i="20" s="1"/>
  <c r="N138" i="11"/>
  <c r="D353" i="20" s="1"/>
  <c r="N134" i="11"/>
  <c r="D346" i="20" s="1"/>
  <c r="N130" i="11"/>
  <c r="D257" i="20" s="1"/>
  <c r="N126" i="11"/>
  <c r="D272" i="20" s="1"/>
  <c r="N122" i="11"/>
  <c r="D254" i="20" s="1"/>
  <c r="N118" i="11"/>
  <c r="D273" i="20" s="1"/>
  <c r="N114" i="11"/>
  <c r="D202" i="20" s="1"/>
  <c r="N110" i="11"/>
  <c r="D195" i="20" s="1"/>
  <c r="N106" i="11"/>
  <c r="D329" i="20" s="1"/>
  <c r="N102" i="11"/>
  <c r="D337" i="20" s="1"/>
  <c r="N98" i="11"/>
  <c r="D178" i="20" s="1"/>
  <c r="N94" i="11"/>
  <c r="D287" i="20" s="1"/>
  <c r="N90" i="11"/>
  <c r="D298" i="20" s="1"/>
  <c r="N86" i="11"/>
  <c r="D125" i="20" s="1"/>
  <c r="N78" i="11"/>
  <c r="D61" i="20" s="1"/>
  <c r="N74" i="11"/>
  <c r="D183" i="20" s="1"/>
  <c r="N70" i="11"/>
  <c r="D96" i="20" s="1"/>
  <c r="N66" i="11"/>
  <c r="D67" i="20" s="1"/>
  <c r="N62" i="11"/>
  <c r="D79" i="20" s="1"/>
  <c r="N58" i="11"/>
  <c r="D177" i="20" s="1"/>
  <c r="N50" i="11"/>
  <c r="D30" i="20" s="1"/>
  <c r="N46" i="11"/>
  <c r="D71" i="20" s="1"/>
  <c r="N42" i="11"/>
  <c r="D312" i="20" s="1"/>
  <c r="N38" i="11"/>
  <c r="D321" i="20" s="1"/>
  <c r="N34" i="11"/>
  <c r="D243" i="20" s="1"/>
  <c r="N30" i="11"/>
  <c r="D90" i="20" s="1"/>
  <c r="N26" i="11"/>
  <c r="D342" i="20" s="1"/>
  <c r="N22" i="11"/>
  <c r="D181" i="20" s="1"/>
  <c r="N18" i="11"/>
  <c r="D138" i="20" s="1"/>
  <c r="N10" i="11"/>
  <c r="D222" i="20" s="1"/>
  <c r="N6" i="11"/>
  <c r="D233" i="20" s="1"/>
  <c r="N347" i="11"/>
  <c r="D307" i="20" s="1"/>
  <c r="N345" i="11"/>
  <c r="D72" i="20" s="1"/>
  <c r="N341" i="11"/>
  <c r="D179" i="20" s="1"/>
  <c r="N337" i="11"/>
  <c r="D249" i="20" s="1"/>
  <c r="N333" i="11"/>
  <c r="D76" i="20" s="1"/>
  <c r="N329" i="11"/>
  <c r="D149" i="20" s="1"/>
  <c r="N325" i="11"/>
  <c r="D171" i="20" s="1"/>
  <c r="N321" i="11"/>
  <c r="D245" i="20" s="1"/>
  <c r="N317" i="11"/>
  <c r="D92" i="20" s="1"/>
  <c r="N309" i="11"/>
  <c r="D35" i="20" s="1"/>
  <c r="N305" i="11"/>
  <c r="D25" i="20" s="1"/>
  <c r="N301" i="11"/>
  <c r="D58" i="20" s="1"/>
  <c r="N297" i="11"/>
  <c r="D57" i="20" s="1"/>
  <c r="N293" i="11"/>
  <c r="D31" i="20" s="1"/>
  <c r="N289" i="11"/>
  <c r="D33" i="20" s="1"/>
  <c r="N285" i="11"/>
  <c r="D62" i="20" s="1"/>
  <c r="N281" i="11"/>
  <c r="D20" i="20" s="1"/>
  <c r="N277" i="11"/>
  <c r="D167" i="20" s="1"/>
  <c r="N273" i="11"/>
  <c r="D259" i="20" s="1"/>
  <c r="N269" i="11"/>
  <c r="D174" i="20" s="1"/>
  <c r="N261" i="11"/>
  <c r="D66" i="20" s="1"/>
  <c r="N257" i="11"/>
  <c r="D223" i="20" s="1"/>
  <c r="N253" i="11"/>
  <c r="D220" i="20" s="1"/>
  <c r="N249" i="11"/>
  <c r="D204" i="20" s="1"/>
  <c r="N245" i="11"/>
  <c r="D294" i="20" s="1"/>
  <c r="N241" i="11"/>
  <c r="D117" i="20" s="1"/>
  <c r="N237" i="11"/>
  <c r="D211" i="20" s="1"/>
  <c r="N233" i="11"/>
  <c r="D244" i="20" s="1"/>
  <c r="N229" i="11"/>
  <c r="D126" i="20" s="1"/>
  <c r="N225" i="11"/>
  <c r="D334" i="20" s="1"/>
  <c r="N221" i="11"/>
  <c r="D101" i="20" s="1"/>
  <c r="N217" i="11"/>
  <c r="D217" i="20" s="1"/>
  <c r="N213" i="11"/>
  <c r="D182" i="20" s="1"/>
  <c r="N209" i="11"/>
  <c r="D322" i="20" s="1"/>
  <c r="N205" i="11"/>
  <c r="D139" i="20" s="1"/>
  <c r="N201" i="11"/>
  <c r="D201" i="20" s="1"/>
  <c r="N197" i="11"/>
  <c r="D328" i="20" s="1"/>
  <c r="N193" i="11"/>
  <c r="D106" i="20" s="1"/>
  <c r="N189" i="11"/>
  <c r="D279" i="20" s="1"/>
  <c r="N185" i="11"/>
  <c r="D345" i="20" s="1"/>
  <c r="N181" i="11"/>
  <c r="D358" i="20" s="1"/>
  <c r="N177" i="11"/>
  <c r="D264" i="20" s="1"/>
  <c r="N173" i="11"/>
  <c r="D127" i="20" s="1"/>
  <c r="N169" i="11"/>
  <c r="D129" i="20" s="1"/>
  <c r="N165" i="11"/>
  <c r="D317" i="20" s="1"/>
  <c r="N161" i="11"/>
  <c r="D143" i="20" s="1"/>
  <c r="N157" i="11"/>
  <c r="D140" i="20" s="1"/>
  <c r="N153" i="11"/>
  <c r="D324" i="20" s="1"/>
  <c r="N149" i="11"/>
  <c r="D326" i="20" s="1"/>
  <c r="N145" i="11"/>
  <c r="D45" i="20" s="1"/>
  <c r="N141" i="11"/>
  <c r="D276" i="20" s="1"/>
  <c r="N137" i="11"/>
  <c r="D109" i="20" s="1"/>
  <c r="N133" i="11"/>
  <c r="D166" i="20" s="1"/>
  <c r="N129" i="11"/>
  <c r="D301" i="20" s="1"/>
  <c r="N125" i="11"/>
  <c r="D115" i="20" s="1"/>
  <c r="N121" i="11"/>
  <c r="D336" i="20" s="1"/>
  <c r="N117" i="11"/>
  <c r="D356" i="20" s="1"/>
  <c r="N113" i="11"/>
  <c r="D278" i="20" s="1"/>
  <c r="N109" i="11"/>
  <c r="D193" i="20" s="1"/>
  <c r="N105" i="11"/>
  <c r="D229" i="20" s="1"/>
  <c r="N101" i="11"/>
  <c r="D300" i="20" s="1"/>
  <c r="N97" i="11"/>
  <c r="D161" i="20" s="1"/>
  <c r="N93" i="11"/>
  <c r="D240" i="20" s="1"/>
  <c r="N89" i="11"/>
  <c r="D82" i="20" s="1"/>
  <c r="N85" i="11"/>
  <c r="D209" i="20" s="1"/>
  <c r="N81" i="11"/>
  <c r="D43" i="20" s="1"/>
  <c r="N77" i="11"/>
  <c r="D226" i="20" s="1"/>
  <c r="N73" i="11"/>
  <c r="D173" i="20" s="1"/>
  <c r="N69" i="11"/>
  <c r="D118" i="20" s="1"/>
  <c r="N65" i="11"/>
  <c r="D251" i="20" s="1"/>
  <c r="N61" i="11"/>
  <c r="D80" i="20" s="1"/>
  <c r="N57" i="11"/>
  <c r="D205" i="20" s="1"/>
  <c r="N53" i="11"/>
  <c r="D168" i="20" s="1"/>
  <c r="N49" i="11"/>
  <c r="D107" i="20" s="1"/>
  <c r="N45" i="11"/>
  <c r="D165" i="20" s="1"/>
  <c r="N41" i="11"/>
  <c r="D266" i="20" s="1"/>
  <c r="N37" i="11"/>
  <c r="D184" i="20" s="1"/>
  <c r="N33" i="11"/>
  <c r="D221" i="20" s="1"/>
  <c r="N29" i="11"/>
  <c r="D97" i="20" s="1"/>
  <c r="N25" i="11"/>
  <c r="D155" i="20" s="1"/>
  <c r="N21" i="11"/>
  <c r="D100" i="20" s="1"/>
  <c r="N17" i="11"/>
  <c r="D215" i="20" s="1"/>
  <c r="N9" i="11"/>
  <c r="D275" i="20" s="1"/>
  <c r="N5" i="11"/>
  <c r="D83" i="20" s="1"/>
  <c r="N304" i="11"/>
  <c r="D28" i="20" s="1"/>
  <c r="N300" i="11"/>
  <c r="D44" i="20" s="1"/>
  <c r="N296" i="11"/>
  <c r="D46" i="20" s="1"/>
  <c r="N292" i="11"/>
  <c r="D40" i="20" s="1"/>
  <c r="N288" i="11"/>
  <c r="D39" i="20" s="1"/>
  <c r="N284" i="11"/>
  <c r="D56" i="20" s="1"/>
  <c r="N280" i="11"/>
  <c r="D271" i="20" s="1"/>
  <c r="N276" i="11"/>
  <c r="D198" i="20" s="1"/>
  <c r="N272" i="11"/>
  <c r="D263" i="20" s="1"/>
  <c r="N268" i="11"/>
  <c r="D256" i="20" s="1"/>
  <c r="N264" i="11"/>
  <c r="D224" i="20" s="1"/>
  <c r="N260" i="11"/>
  <c r="D218" i="20" s="1"/>
  <c r="N256" i="11"/>
  <c r="D242" i="20" s="1"/>
  <c r="N252" i="11"/>
  <c r="D188" i="20" s="1"/>
  <c r="N248" i="11"/>
  <c r="D332" i="20" s="1"/>
  <c r="N244" i="11"/>
  <c r="D192" i="20" s="1"/>
  <c r="N240" i="11"/>
  <c r="D135" i="20" s="1"/>
  <c r="N236" i="11"/>
  <c r="D176" i="20" s="1"/>
  <c r="N232" i="11"/>
  <c r="D185" i="20" s="1"/>
  <c r="N228" i="11"/>
  <c r="D119" i="20" s="1"/>
  <c r="N224" i="11"/>
  <c r="D310" i="20" s="1"/>
  <c r="N220" i="11"/>
  <c r="D151" i="20" s="1"/>
  <c r="N216" i="11"/>
  <c r="D297" i="20" s="1"/>
  <c r="N212" i="11"/>
  <c r="D136" i="20" s="1"/>
  <c r="N208" i="11"/>
  <c r="D281" i="20" s="1"/>
  <c r="N204" i="11"/>
  <c r="D315" i="20" s="1"/>
  <c r="N200" i="11"/>
  <c r="D344" i="20" s="1"/>
  <c r="N196" i="11"/>
  <c r="D284" i="20" s="1"/>
  <c r="N192" i="11"/>
  <c r="D206" i="20" s="1"/>
  <c r="N188" i="11"/>
  <c r="D288" i="20" s="1"/>
  <c r="N184" i="11"/>
  <c r="D316" i="20" s="1"/>
  <c r="N180" i="11"/>
  <c r="D359" i="20" s="1"/>
  <c r="N176" i="11"/>
  <c r="D290" i="20" s="1"/>
  <c r="N172" i="11"/>
  <c r="D267" i="20" s="1"/>
  <c r="N168" i="11"/>
  <c r="D141" i="20" s="1"/>
  <c r="N164" i="11"/>
  <c r="D78" i="20" s="1"/>
  <c r="N160" i="11"/>
  <c r="D304" i="20" s="1"/>
  <c r="N156" i="11"/>
  <c r="D37" i="20" s="1"/>
  <c r="N152" i="11"/>
  <c r="D50" i="20" s="1"/>
  <c r="N148" i="11"/>
  <c r="D319" i="20" s="1"/>
  <c r="N144" i="11"/>
  <c r="D341" i="20" s="1"/>
  <c r="N140" i="11"/>
  <c r="D148" i="20" s="1"/>
  <c r="N136" i="11"/>
  <c r="D169" i="20" s="1"/>
  <c r="N132" i="11"/>
  <c r="D268" i="20" s="1"/>
  <c r="N128" i="11"/>
  <c r="D75" i="20" s="1"/>
  <c r="N124" i="11"/>
  <c r="D277" i="20" s="1"/>
  <c r="N120" i="11"/>
  <c r="D253" i="20" s="1"/>
  <c r="N116" i="11"/>
  <c r="D145" i="20" s="1"/>
  <c r="N112" i="11"/>
  <c r="D285" i="20" s="1"/>
  <c r="N108" i="11"/>
  <c r="D286" i="20" s="1"/>
  <c r="N104" i="11"/>
  <c r="D314" i="20" s="1"/>
  <c r="N100" i="11"/>
  <c r="D247" i="20" s="1"/>
  <c r="N96" i="11"/>
  <c r="D212" i="20" s="1"/>
  <c r="N92" i="11"/>
  <c r="D187" i="20" s="1"/>
  <c r="N88" i="11"/>
  <c r="D197" i="20" s="1"/>
  <c r="N84" i="11"/>
  <c r="D190" i="20" s="1"/>
  <c r="N80" i="11"/>
  <c r="D108" i="20" s="1"/>
  <c r="N76" i="11"/>
  <c r="D291" i="20" s="1"/>
  <c r="N72" i="11"/>
  <c r="D131" i="20" s="1"/>
  <c r="N68" i="11"/>
  <c r="D95" i="20" s="1"/>
  <c r="N64" i="11"/>
  <c r="D89" i="20" s="1"/>
  <c r="N60" i="11"/>
  <c r="D238" i="20" s="1"/>
  <c r="N56" i="11"/>
  <c r="D228" i="20" s="1"/>
  <c r="N52" i="11"/>
  <c r="D152" i="20" s="1"/>
  <c r="N48" i="11"/>
  <c r="D160" i="20" s="1"/>
  <c r="N44" i="11"/>
  <c r="D60" i="20" s="1"/>
  <c r="N40" i="11"/>
  <c r="D327" i="20" s="1"/>
  <c r="N32" i="11"/>
  <c r="D340" i="20" s="1"/>
  <c r="N28" i="11"/>
  <c r="D230" i="20" s="1"/>
  <c r="N24" i="11"/>
  <c r="D194" i="20" s="1"/>
  <c r="N20" i="11"/>
  <c r="D65" i="20" s="1"/>
  <c r="N16" i="11"/>
  <c r="D339" i="20" s="1"/>
  <c r="N12" i="11"/>
  <c r="D156" i="20" s="1"/>
  <c r="N8" i="11"/>
  <c r="D347" i="20" s="1"/>
  <c r="N31" i="11" l="1"/>
  <c r="D102" i="20" s="1"/>
  <c r="N275" i="11"/>
  <c r="D236" i="20" s="1"/>
  <c r="X181" i="11"/>
  <c r="X197" i="11"/>
  <c r="X213" i="11"/>
  <c r="X229" i="11"/>
  <c r="X245" i="11"/>
  <c r="X261" i="11"/>
  <c r="X281" i="11"/>
  <c r="X297" i="11"/>
  <c r="X317" i="11"/>
  <c r="X333" i="11"/>
  <c r="X347" i="11"/>
  <c r="X22" i="11"/>
  <c r="X38" i="11"/>
  <c r="X58" i="11"/>
  <c r="X74" i="11"/>
  <c r="X94" i="11"/>
  <c r="X110" i="11"/>
  <c r="X126" i="11"/>
  <c r="X142" i="11"/>
  <c r="X158" i="11"/>
  <c r="X178" i="11"/>
  <c r="X198" i="11"/>
  <c r="X214" i="11"/>
  <c r="X230" i="11"/>
  <c r="X246" i="11"/>
  <c r="X262" i="11"/>
  <c r="X278" i="11"/>
  <c r="X294" i="11"/>
  <c r="X310" i="11"/>
  <c r="X326" i="11"/>
  <c r="X342" i="11"/>
  <c r="X316" i="11"/>
  <c r="X332" i="11"/>
  <c r="X348" i="11"/>
  <c r="X48" i="11"/>
  <c r="X96" i="11"/>
  <c r="X128" i="11"/>
  <c r="X160" i="11"/>
  <c r="X176" i="11"/>
  <c r="X208" i="11"/>
  <c r="X240" i="11"/>
  <c r="X256" i="11"/>
  <c r="X288" i="11"/>
  <c r="X21" i="11"/>
  <c r="X53" i="11"/>
  <c r="X85" i="11"/>
  <c r="X101" i="11"/>
  <c r="X133" i="11"/>
  <c r="X165" i="11"/>
  <c r="X16" i="11"/>
  <c r="X32" i="11"/>
  <c r="X52" i="11"/>
  <c r="X68" i="11"/>
  <c r="X84" i="11"/>
  <c r="X100" i="11"/>
  <c r="X116" i="11"/>
  <c r="X132" i="11"/>
  <c r="X148" i="11"/>
  <c r="X164" i="11"/>
  <c r="X180" i="11"/>
  <c r="X196" i="11"/>
  <c r="X212" i="11"/>
  <c r="X228" i="11"/>
  <c r="X244" i="11"/>
  <c r="X260" i="11"/>
  <c r="X276" i="11"/>
  <c r="X292" i="11"/>
  <c r="X5" i="11"/>
  <c r="X25" i="11"/>
  <c r="X41" i="11"/>
  <c r="X57" i="11"/>
  <c r="X73" i="11"/>
  <c r="X89" i="11"/>
  <c r="X105" i="11"/>
  <c r="X121" i="11"/>
  <c r="X137" i="11"/>
  <c r="X153" i="11"/>
  <c r="X169" i="11"/>
  <c r="X185" i="11"/>
  <c r="X201" i="11"/>
  <c r="X217" i="11"/>
  <c r="X233" i="11"/>
  <c r="X249" i="11"/>
  <c r="X269" i="11"/>
  <c r="X285" i="11"/>
  <c r="X301" i="11"/>
  <c r="X321" i="11"/>
  <c r="X337" i="11"/>
  <c r="X6" i="11"/>
  <c r="X26" i="11"/>
  <c r="X42" i="11"/>
  <c r="X62" i="11"/>
  <c r="X78" i="11"/>
  <c r="X98" i="11"/>
  <c r="X114" i="11"/>
  <c r="X130" i="11"/>
  <c r="X146" i="11"/>
  <c r="X166" i="11"/>
  <c r="X182" i="11"/>
  <c r="X202" i="11"/>
  <c r="X218" i="11"/>
  <c r="X234" i="11"/>
  <c r="X250" i="11"/>
  <c r="X266" i="11"/>
  <c r="X282" i="11"/>
  <c r="X298" i="11"/>
  <c r="X314" i="11"/>
  <c r="X330" i="11"/>
  <c r="X346" i="11"/>
  <c r="X320" i="11"/>
  <c r="X336" i="11"/>
  <c r="W3" i="11"/>
  <c r="X313" i="11"/>
  <c r="X12" i="11"/>
  <c r="X64" i="11"/>
  <c r="X112" i="11"/>
  <c r="X144" i="11"/>
  <c r="X192" i="11"/>
  <c r="X224" i="11"/>
  <c r="X272" i="11"/>
  <c r="X304" i="11"/>
  <c r="X37" i="11"/>
  <c r="X69" i="11"/>
  <c r="X117" i="11"/>
  <c r="X149" i="11"/>
  <c r="X275" i="11"/>
  <c r="X20" i="11"/>
  <c r="X40" i="11"/>
  <c r="X56" i="11"/>
  <c r="X72" i="11"/>
  <c r="X88" i="11"/>
  <c r="X104" i="11"/>
  <c r="X120" i="11"/>
  <c r="X136" i="11"/>
  <c r="X152" i="11"/>
  <c r="X168" i="11"/>
  <c r="X184" i="11"/>
  <c r="X200" i="11"/>
  <c r="X216" i="11"/>
  <c r="X232" i="11"/>
  <c r="X248" i="11"/>
  <c r="X264" i="11"/>
  <c r="X280" i="11"/>
  <c r="X296" i="11"/>
  <c r="X9" i="11"/>
  <c r="X29" i="11"/>
  <c r="X45" i="11"/>
  <c r="X61" i="11"/>
  <c r="X77" i="11"/>
  <c r="X93" i="11"/>
  <c r="X109" i="11"/>
  <c r="X125" i="11"/>
  <c r="X141" i="11"/>
  <c r="X157" i="11"/>
  <c r="X173" i="11"/>
  <c r="X189" i="11"/>
  <c r="X205" i="11"/>
  <c r="X221" i="11"/>
  <c r="X237" i="11"/>
  <c r="X253" i="11"/>
  <c r="X273" i="11"/>
  <c r="X289" i="11"/>
  <c r="X305" i="11"/>
  <c r="X325" i="11"/>
  <c r="X341" i="11"/>
  <c r="X10" i="11"/>
  <c r="X30" i="11"/>
  <c r="X46" i="11"/>
  <c r="X66" i="11"/>
  <c r="X86" i="11"/>
  <c r="X102" i="11"/>
  <c r="X118" i="11"/>
  <c r="X134" i="11"/>
  <c r="X150" i="11"/>
  <c r="X170" i="11"/>
  <c r="X186" i="11"/>
  <c r="X206" i="11"/>
  <c r="X222" i="11"/>
  <c r="X238" i="11"/>
  <c r="X254" i="11"/>
  <c r="X270" i="11"/>
  <c r="X286" i="11"/>
  <c r="X302" i="11"/>
  <c r="X318" i="11"/>
  <c r="X334" i="11"/>
  <c r="X308" i="11"/>
  <c r="X324" i="11"/>
  <c r="X340" i="11"/>
  <c r="X28" i="11"/>
  <c r="X80" i="11"/>
  <c r="X8" i="11"/>
  <c r="X24" i="11"/>
  <c r="X44" i="11"/>
  <c r="X60" i="11"/>
  <c r="X76" i="11"/>
  <c r="X92" i="11"/>
  <c r="X108" i="11"/>
  <c r="X124" i="11"/>
  <c r="X140" i="11"/>
  <c r="X156" i="11"/>
  <c r="X172" i="11"/>
  <c r="X188" i="11"/>
  <c r="X204" i="11"/>
  <c r="X220" i="11"/>
  <c r="X236" i="11"/>
  <c r="X252" i="11"/>
  <c r="X268" i="11"/>
  <c r="X284" i="11"/>
  <c r="X300" i="11"/>
  <c r="X17" i="11"/>
  <c r="X33" i="11"/>
  <c r="X49" i="11"/>
  <c r="X65" i="11"/>
  <c r="X81" i="11"/>
  <c r="X97" i="11"/>
  <c r="X113" i="11"/>
  <c r="X129" i="11"/>
  <c r="X145" i="11"/>
  <c r="X161" i="11"/>
  <c r="X177" i="11"/>
  <c r="X193" i="11"/>
  <c r="X209" i="11"/>
  <c r="X225" i="11"/>
  <c r="X241" i="11"/>
  <c r="X257" i="11"/>
  <c r="X277" i="11"/>
  <c r="X293" i="11"/>
  <c r="X309" i="11"/>
  <c r="X329" i="11"/>
  <c r="X345" i="11"/>
  <c r="X18" i="11"/>
  <c r="X34" i="11"/>
  <c r="X50" i="11"/>
  <c r="X70" i="11"/>
  <c r="X90" i="11"/>
  <c r="X106" i="11"/>
  <c r="X122" i="11"/>
  <c r="X138" i="11"/>
  <c r="X154" i="11"/>
  <c r="X174" i="11"/>
  <c r="X194" i="11"/>
  <c r="X210" i="11"/>
  <c r="X226" i="11"/>
  <c r="X242" i="11"/>
  <c r="X258" i="11"/>
  <c r="X274" i="11"/>
  <c r="X290" i="11"/>
  <c r="X306" i="11"/>
  <c r="X322" i="11"/>
  <c r="X338" i="11"/>
  <c r="X312" i="11"/>
  <c r="X328" i="11"/>
  <c r="X344" i="11"/>
  <c r="N211" i="11"/>
  <c r="D302" i="20" s="1"/>
  <c r="N83" i="11"/>
  <c r="D163" i="20" s="1"/>
  <c r="M349" i="11"/>
  <c r="N147" i="11"/>
  <c r="D52" i="20" s="1"/>
  <c r="N19" i="11"/>
  <c r="D158" i="20" s="1"/>
  <c r="N55" i="11"/>
  <c r="D246" i="20" s="1"/>
  <c r="N87" i="11"/>
  <c r="D120" i="20" s="1"/>
  <c r="N119" i="11"/>
  <c r="D282" i="20" s="1"/>
  <c r="N135" i="11"/>
  <c r="D157" i="20" s="1"/>
  <c r="N167" i="11"/>
  <c r="D189" i="20" s="1"/>
  <c r="N199" i="11"/>
  <c r="D42" i="20" s="1"/>
  <c r="N231" i="11"/>
  <c r="D74" i="20" s="1"/>
  <c r="N263" i="11"/>
  <c r="D170" i="20" s="1"/>
  <c r="N295" i="11"/>
  <c r="D22" i="20" s="1"/>
  <c r="N311" i="11"/>
  <c r="D51" i="20" s="1"/>
  <c r="N327" i="11"/>
  <c r="D265" i="20" s="1"/>
  <c r="N343" i="11"/>
  <c r="D280" i="20" s="1"/>
  <c r="N23" i="11"/>
  <c r="D146" i="20" s="1"/>
  <c r="N59" i="11"/>
  <c r="D270" i="20" s="1"/>
  <c r="N91" i="11"/>
  <c r="D134" i="20" s="1"/>
  <c r="N123" i="11"/>
  <c r="D258" i="20" s="1"/>
  <c r="N155" i="11"/>
  <c r="D99" i="20" s="1"/>
  <c r="N187" i="11"/>
  <c r="D262" i="20" s="1"/>
  <c r="N219" i="11"/>
  <c r="D325" i="20" s="1"/>
  <c r="N251" i="11"/>
  <c r="D203" i="20" s="1"/>
  <c r="N283" i="11"/>
  <c r="D59" i="20" s="1"/>
  <c r="N315" i="11"/>
  <c r="D241" i="20" s="1"/>
  <c r="N190" i="11"/>
  <c r="D354" i="20" s="1"/>
  <c r="N11" i="11"/>
  <c r="D41" i="20" s="1"/>
  <c r="N27" i="11"/>
  <c r="D172" i="20" s="1"/>
  <c r="N43" i="11"/>
  <c r="D295" i="20" s="1"/>
  <c r="N63" i="11"/>
  <c r="D113" i="20" s="1"/>
  <c r="N79" i="11"/>
  <c r="D103" i="20" s="1"/>
  <c r="N95" i="11"/>
  <c r="D227" i="20" s="1"/>
  <c r="N111" i="11"/>
  <c r="D308" i="20" s="1"/>
  <c r="N127" i="11"/>
  <c r="D260" i="20" s="1"/>
  <c r="N143" i="11"/>
  <c r="D352" i="20" s="1"/>
  <c r="N159" i="11"/>
  <c r="D128" i="20" s="1"/>
  <c r="N175" i="11"/>
  <c r="D320" i="20" s="1"/>
  <c r="N191" i="11"/>
  <c r="D154" i="20" s="1"/>
  <c r="N207" i="11"/>
  <c r="D116" i="20" s="1"/>
  <c r="N223" i="11"/>
  <c r="D355" i="20" s="1"/>
  <c r="N239" i="11"/>
  <c r="D69" i="20" s="1"/>
  <c r="N255" i="11"/>
  <c r="D349" i="20" s="1"/>
  <c r="N271" i="11"/>
  <c r="D64" i="20" s="1"/>
  <c r="N287" i="11"/>
  <c r="D24" i="20" s="1"/>
  <c r="N303" i="11"/>
  <c r="D17" i="20" s="1"/>
  <c r="N319" i="11"/>
  <c r="D55" i="20" s="1"/>
  <c r="N335" i="11"/>
  <c r="D123" i="20" s="1"/>
  <c r="N13" i="11"/>
  <c r="D219" i="20" s="1"/>
  <c r="N265" i="11"/>
  <c r="D293" i="20" s="1"/>
  <c r="N35" i="11"/>
  <c r="D132" i="20" s="1"/>
  <c r="N71" i="11"/>
  <c r="D63" i="20" s="1"/>
  <c r="N103" i="11"/>
  <c r="D338" i="20" s="1"/>
  <c r="N151" i="11"/>
  <c r="D85" i="20" s="1"/>
  <c r="N183" i="11"/>
  <c r="D86" i="20" s="1"/>
  <c r="N215" i="11"/>
  <c r="D311" i="20" s="1"/>
  <c r="N247" i="11"/>
  <c r="D180" i="20" s="1"/>
  <c r="N279" i="11"/>
  <c r="D104" i="20" s="1"/>
  <c r="N54" i="11"/>
  <c r="D111" i="20" s="1"/>
  <c r="N7" i="11"/>
  <c r="D274" i="20" s="1"/>
  <c r="N39" i="11"/>
  <c r="D137" i="20" s="1"/>
  <c r="N75" i="11"/>
  <c r="D237" i="20" s="1"/>
  <c r="N107" i="11"/>
  <c r="D250" i="20" s="1"/>
  <c r="N139" i="11"/>
  <c r="D309" i="20" s="1"/>
  <c r="N171" i="11"/>
  <c r="D330" i="20" s="1"/>
  <c r="N203" i="11"/>
  <c r="D313" i="20" s="1"/>
  <c r="N235" i="11"/>
  <c r="D196" i="20" s="1"/>
  <c r="N267" i="11"/>
  <c r="D348" i="20" s="1"/>
  <c r="N299" i="11"/>
  <c r="D21" i="20" s="1"/>
  <c r="N331" i="11"/>
  <c r="D68" i="20" s="1"/>
  <c r="N14" i="11"/>
  <c r="D142" i="20" s="1"/>
  <c r="N82" i="11"/>
  <c r="D38" i="20" s="1"/>
  <c r="N15" i="11"/>
  <c r="D87" i="20" s="1"/>
  <c r="N47" i="11"/>
  <c r="D333" i="20" s="1"/>
  <c r="N67" i="11"/>
  <c r="D207" i="20" s="1"/>
  <c r="N99" i="11"/>
  <c r="D133" i="20" s="1"/>
  <c r="N115" i="11"/>
  <c r="D47" i="20" s="1"/>
  <c r="N131" i="11"/>
  <c r="D110" i="20" s="1"/>
  <c r="N163" i="11"/>
  <c r="D351" i="20" s="1"/>
  <c r="N179" i="11"/>
  <c r="D234" i="20" s="1"/>
  <c r="N195" i="11"/>
  <c r="D350" i="20" s="1"/>
  <c r="N227" i="11"/>
  <c r="D296" i="20" s="1"/>
  <c r="N243" i="11"/>
  <c r="D292" i="20" s="1"/>
  <c r="N259" i="11"/>
  <c r="D208" i="20" s="1"/>
  <c r="N291" i="11"/>
  <c r="D49" i="20" s="1"/>
  <c r="N307" i="11"/>
  <c r="D19" i="20" s="1"/>
  <c r="N323" i="11"/>
  <c r="D162" i="20" s="1"/>
  <c r="N339" i="11"/>
  <c r="D214" i="20" s="1"/>
  <c r="N36" i="11"/>
  <c r="D261" i="20" s="1"/>
  <c r="N162" i="11"/>
  <c r="D144" i="20" s="1"/>
  <c r="AO4" i="44"/>
  <c r="M5" i="44"/>
  <c r="AQ5" i="44" s="1"/>
  <c r="M6" i="44"/>
  <c r="AQ6" i="44" s="1"/>
  <c r="M7" i="44"/>
  <c r="AQ7" i="44" s="1"/>
  <c r="M8" i="44"/>
  <c r="AQ8" i="44" s="1"/>
  <c r="M9" i="44"/>
  <c r="AQ9" i="44" s="1"/>
  <c r="M10" i="44"/>
  <c r="AQ10" i="44" s="1"/>
  <c r="M11" i="44"/>
  <c r="AQ11" i="44" s="1"/>
  <c r="M12" i="44"/>
  <c r="AQ12" i="44" s="1"/>
  <c r="M13" i="44"/>
  <c r="AQ13" i="44" s="1"/>
  <c r="M14" i="44"/>
  <c r="AQ14" i="44" s="1"/>
  <c r="M15" i="44"/>
  <c r="AQ15" i="44" s="1"/>
  <c r="M16" i="44"/>
  <c r="AQ16" i="44" s="1"/>
  <c r="M17" i="44"/>
  <c r="AQ17" i="44" s="1"/>
  <c r="M18" i="44"/>
  <c r="AQ18" i="44" s="1"/>
  <c r="M19" i="44"/>
  <c r="AQ19" i="44" s="1"/>
  <c r="M20" i="44"/>
  <c r="AQ20" i="44" s="1"/>
  <c r="M21" i="44"/>
  <c r="AQ21" i="44" s="1"/>
  <c r="M22" i="44"/>
  <c r="AQ22" i="44" s="1"/>
  <c r="M23" i="44"/>
  <c r="AQ23" i="44" s="1"/>
  <c r="M24" i="44"/>
  <c r="AQ24" i="44" s="1"/>
  <c r="M25" i="44"/>
  <c r="AQ25" i="44" s="1"/>
  <c r="M26" i="44"/>
  <c r="AQ26" i="44" s="1"/>
  <c r="M27" i="44"/>
  <c r="AQ27" i="44" s="1"/>
  <c r="M28" i="44"/>
  <c r="AQ28" i="44" s="1"/>
  <c r="M29" i="44"/>
  <c r="AQ29" i="44" s="1"/>
  <c r="M30" i="44"/>
  <c r="AQ30" i="44" s="1"/>
  <c r="M31" i="44"/>
  <c r="AQ31" i="44" s="1"/>
  <c r="M32" i="44"/>
  <c r="AQ32" i="44" s="1"/>
  <c r="M33" i="44"/>
  <c r="AQ33" i="44" s="1"/>
  <c r="M34" i="44"/>
  <c r="AQ34" i="44" s="1"/>
  <c r="M35" i="44"/>
  <c r="AQ35" i="44" s="1"/>
  <c r="M36" i="44"/>
  <c r="AQ36" i="44" s="1"/>
  <c r="M37" i="44"/>
  <c r="AQ37" i="44" s="1"/>
  <c r="M38" i="44"/>
  <c r="AQ38" i="44" s="1"/>
  <c r="M39" i="44"/>
  <c r="AQ39" i="44" s="1"/>
  <c r="M40" i="44"/>
  <c r="AQ40" i="44" s="1"/>
  <c r="M41" i="44"/>
  <c r="AQ41" i="44" s="1"/>
  <c r="M42" i="44"/>
  <c r="AQ42" i="44" s="1"/>
  <c r="M43" i="44"/>
  <c r="AQ43" i="44" s="1"/>
  <c r="M44" i="44"/>
  <c r="AQ44" i="44" s="1"/>
  <c r="M45" i="44"/>
  <c r="AQ45" i="44" s="1"/>
  <c r="M46" i="44"/>
  <c r="AQ46" i="44" s="1"/>
  <c r="M47" i="44"/>
  <c r="AQ47" i="44" s="1"/>
  <c r="M48" i="44"/>
  <c r="AQ48" i="44" s="1"/>
  <c r="M49" i="44"/>
  <c r="AQ49" i="44" s="1"/>
  <c r="M50" i="44"/>
  <c r="AQ50" i="44" s="1"/>
  <c r="M51" i="44"/>
  <c r="AQ51" i="44" s="1"/>
  <c r="M52" i="44"/>
  <c r="AQ52" i="44" s="1"/>
  <c r="M53" i="44"/>
  <c r="AQ53" i="44" s="1"/>
  <c r="M54" i="44"/>
  <c r="AQ54" i="44" s="1"/>
  <c r="M55" i="44"/>
  <c r="AQ55" i="44" s="1"/>
  <c r="M56" i="44"/>
  <c r="AQ56" i="44" s="1"/>
  <c r="M57" i="44"/>
  <c r="AQ57" i="44" s="1"/>
  <c r="M58" i="44"/>
  <c r="AQ58" i="44" s="1"/>
  <c r="M59" i="44"/>
  <c r="AQ59" i="44" s="1"/>
  <c r="M60" i="44"/>
  <c r="AQ60" i="44" s="1"/>
  <c r="M61" i="44"/>
  <c r="AQ61" i="44" s="1"/>
  <c r="M62" i="44"/>
  <c r="AQ62" i="44" s="1"/>
  <c r="M63" i="44"/>
  <c r="AQ63" i="44" s="1"/>
  <c r="M64" i="44"/>
  <c r="AQ64" i="44" s="1"/>
  <c r="M65" i="44"/>
  <c r="AQ65" i="44" s="1"/>
  <c r="M66" i="44"/>
  <c r="AQ66" i="44" s="1"/>
  <c r="M67" i="44"/>
  <c r="AQ67" i="44" s="1"/>
  <c r="M68" i="44"/>
  <c r="AQ68" i="44" s="1"/>
  <c r="M69" i="44"/>
  <c r="AQ69" i="44" s="1"/>
  <c r="M70" i="44"/>
  <c r="AQ70" i="44" s="1"/>
  <c r="M71" i="44"/>
  <c r="AQ71" i="44" s="1"/>
  <c r="M72" i="44"/>
  <c r="AQ72" i="44" s="1"/>
  <c r="M73" i="44"/>
  <c r="AQ73" i="44" s="1"/>
  <c r="M74" i="44"/>
  <c r="AQ74" i="44" s="1"/>
  <c r="M75" i="44"/>
  <c r="AQ75" i="44" s="1"/>
  <c r="M76" i="44"/>
  <c r="AQ76" i="44" s="1"/>
  <c r="M77" i="44"/>
  <c r="AQ77" i="44" s="1"/>
  <c r="M78" i="44"/>
  <c r="AQ78" i="44" s="1"/>
  <c r="M79" i="44"/>
  <c r="AQ79" i="44" s="1"/>
  <c r="M80" i="44"/>
  <c r="AQ80" i="44" s="1"/>
  <c r="M81" i="44"/>
  <c r="AQ81" i="44" s="1"/>
  <c r="M82" i="44"/>
  <c r="AQ82" i="44" s="1"/>
  <c r="M83" i="44"/>
  <c r="AQ83" i="44" s="1"/>
  <c r="M84" i="44"/>
  <c r="AQ84" i="44" s="1"/>
  <c r="M85" i="44"/>
  <c r="AQ85" i="44" s="1"/>
  <c r="M86" i="44"/>
  <c r="AQ86" i="44" s="1"/>
  <c r="M87" i="44"/>
  <c r="AQ87" i="44" s="1"/>
  <c r="M88" i="44"/>
  <c r="AQ88" i="44" s="1"/>
  <c r="M89" i="44"/>
  <c r="AQ89" i="44" s="1"/>
  <c r="M90" i="44"/>
  <c r="AQ90" i="44" s="1"/>
  <c r="M91" i="44"/>
  <c r="AQ91" i="44" s="1"/>
  <c r="M92" i="44"/>
  <c r="AQ92" i="44" s="1"/>
  <c r="M93" i="44"/>
  <c r="AQ93" i="44" s="1"/>
  <c r="M94" i="44"/>
  <c r="AQ94" i="44" s="1"/>
  <c r="M95" i="44"/>
  <c r="AQ95" i="44" s="1"/>
  <c r="M96" i="44"/>
  <c r="AQ96" i="44" s="1"/>
  <c r="M97" i="44"/>
  <c r="AQ97" i="44" s="1"/>
  <c r="M98" i="44"/>
  <c r="AQ98" i="44" s="1"/>
  <c r="M99" i="44"/>
  <c r="AQ99" i="44" s="1"/>
  <c r="M100" i="44"/>
  <c r="AQ100" i="44" s="1"/>
  <c r="M101" i="44"/>
  <c r="AQ101" i="44" s="1"/>
  <c r="M102" i="44"/>
  <c r="AQ102" i="44" s="1"/>
  <c r="M103" i="44"/>
  <c r="AQ103" i="44" s="1"/>
  <c r="M104" i="44"/>
  <c r="AQ104" i="44" s="1"/>
  <c r="M105" i="44"/>
  <c r="AQ105" i="44" s="1"/>
  <c r="M106" i="44"/>
  <c r="AQ106" i="44" s="1"/>
  <c r="M107" i="44"/>
  <c r="AQ107" i="44" s="1"/>
  <c r="M108" i="44"/>
  <c r="AQ108" i="44" s="1"/>
  <c r="M109" i="44"/>
  <c r="AQ109" i="44" s="1"/>
  <c r="M110" i="44"/>
  <c r="AQ110" i="44" s="1"/>
  <c r="M111" i="44"/>
  <c r="AQ111" i="44" s="1"/>
  <c r="M112" i="44"/>
  <c r="AQ112" i="44" s="1"/>
  <c r="M113" i="44"/>
  <c r="AQ113" i="44" s="1"/>
  <c r="M114" i="44"/>
  <c r="AQ114" i="44" s="1"/>
  <c r="M115" i="44"/>
  <c r="AQ115" i="44" s="1"/>
  <c r="M116" i="44"/>
  <c r="AQ116" i="44" s="1"/>
  <c r="M117" i="44"/>
  <c r="AQ117" i="44" s="1"/>
  <c r="M118" i="44"/>
  <c r="AQ118" i="44" s="1"/>
  <c r="M119" i="44"/>
  <c r="AQ119" i="44" s="1"/>
  <c r="M120" i="44"/>
  <c r="AQ120" i="44" s="1"/>
  <c r="M121" i="44"/>
  <c r="AQ121" i="44" s="1"/>
  <c r="M122" i="44"/>
  <c r="AQ122" i="44" s="1"/>
  <c r="M123" i="44"/>
  <c r="AQ123" i="44" s="1"/>
  <c r="M124" i="44"/>
  <c r="AQ124" i="44" s="1"/>
  <c r="M125" i="44"/>
  <c r="AQ125" i="44" s="1"/>
  <c r="M126" i="44"/>
  <c r="AQ126" i="44" s="1"/>
  <c r="M127" i="44"/>
  <c r="AQ127" i="44" s="1"/>
  <c r="M128" i="44"/>
  <c r="AQ128" i="44" s="1"/>
  <c r="M129" i="44"/>
  <c r="AQ129" i="44" s="1"/>
  <c r="M130" i="44"/>
  <c r="AQ130" i="44" s="1"/>
  <c r="M131" i="44"/>
  <c r="AQ131" i="44" s="1"/>
  <c r="M132" i="44"/>
  <c r="AQ132" i="44" s="1"/>
  <c r="M133" i="44"/>
  <c r="AQ133" i="44" s="1"/>
  <c r="M134" i="44"/>
  <c r="AQ134" i="44" s="1"/>
  <c r="M135" i="44"/>
  <c r="AQ135" i="44" s="1"/>
  <c r="M136" i="44"/>
  <c r="AQ136" i="44" s="1"/>
  <c r="M137" i="44"/>
  <c r="AQ137" i="44" s="1"/>
  <c r="M138" i="44"/>
  <c r="AQ138" i="44" s="1"/>
  <c r="M139" i="44"/>
  <c r="AQ139" i="44" s="1"/>
  <c r="M140" i="44"/>
  <c r="AQ140" i="44" s="1"/>
  <c r="M141" i="44"/>
  <c r="AQ141" i="44" s="1"/>
  <c r="M142" i="44"/>
  <c r="AQ142" i="44" s="1"/>
  <c r="M143" i="44"/>
  <c r="AQ143" i="44" s="1"/>
  <c r="M144" i="44"/>
  <c r="AQ144" i="44" s="1"/>
  <c r="M145" i="44"/>
  <c r="AQ145" i="44" s="1"/>
  <c r="M146" i="44"/>
  <c r="AQ146" i="44" s="1"/>
  <c r="M147" i="44"/>
  <c r="AQ147" i="44" s="1"/>
  <c r="M148" i="44"/>
  <c r="AQ148" i="44" s="1"/>
  <c r="M149" i="44"/>
  <c r="AQ149" i="44" s="1"/>
  <c r="M150" i="44"/>
  <c r="AQ150" i="44" s="1"/>
  <c r="M151" i="44"/>
  <c r="AQ151" i="44" s="1"/>
  <c r="M152" i="44"/>
  <c r="AQ152" i="44" s="1"/>
  <c r="M153" i="44"/>
  <c r="AQ153" i="44" s="1"/>
  <c r="M154" i="44"/>
  <c r="AQ154" i="44" s="1"/>
  <c r="M155" i="44"/>
  <c r="AQ155" i="44" s="1"/>
  <c r="M156" i="44"/>
  <c r="AQ156" i="44" s="1"/>
  <c r="M157" i="44"/>
  <c r="AQ157" i="44" s="1"/>
  <c r="M158" i="44"/>
  <c r="AQ158" i="44" s="1"/>
  <c r="M159" i="44"/>
  <c r="AQ159" i="44" s="1"/>
  <c r="M160" i="44"/>
  <c r="AQ160" i="44" s="1"/>
  <c r="M161" i="44"/>
  <c r="AQ161" i="44" s="1"/>
  <c r="M162" i="44"/>
  <c r="AQ162" i="44" s="1"/>
  <c r="M163" i="44"/>
  <c r="AQ163" i="44" s="1"/>
  <c r="M164" i="44"/>
  <c r="AQ164" i="44" s="1"/>
  <c r="M165" i="44"/>
  <c r="AQ165" i="44" s="1"/>
  <c r="M166" i="44"/>
  <c r="AQ166" i="44" s="1"/>
  <c r="M167" i="44"/>
  <c r="AQ167" i="44" s="1"/>
  <c r="M168" i="44"/>
  <c r="AQ168" i="44" s="1"/>
  <c r="M169" i="44"/>
  <c r="AQ169" i="44" s="1"/>
  <c r="M170" i="44"/>
  <c r="AQ170" i="44" s="1"/>
  <c r="M171" i="44"/>
  <c r="AQ171" i="44" s="1"/>
  <c r="M172" i="44"/>
  <c r="AQ172" i="44" s="1"/>
  <c r="M173" i="44"/>
  <c r="AQ173" i="44" s="1"/>
  <c r="M174" i="44"/>
  <c r="AQ174" i="44" s="1"/>
  <c r="M175" i="44"/>
  <c r="AQ175" i="44" s="1"/>
  <c r="M176" i="44"/>
  <c r="AQ176" i="44" s="1"/>
  <c r="M177" i="44"/>
  <c r="AQ177" i="44" s="1"/>
  <c r="M178" i="44"/>
  <c r="AQ178" i="44" s="1"/>
  <c r="M179" i="44"/>
  <c r="AQ179" i="44" s="1"/>
  <c r="M180" i="44"/>
  <c r="AQ180" i="44" s="1"/>
  <c r="M181" i="44"/>
  <c r="AQ181" i="44" s="1"/>
  <c r="M182" i="44"/>
  <c r="AQ182" i="44" s="1"/>
  <c r="M183" i="44"/>
  <c r="AQ183" i="44" s="1"/>
  <c r="M184" i="44"/>
  <c r="AQ184" i="44" s="1"/>
  <c r="M185" i="44"/>
  <c r="AQ185" i="44" s="1"/>
  <c r="M186" i="44"/>
  <c r="AQ186" i="44" s="1"/>
  <c r="M187" i="44"/>
  <c r="AQ187" i="44" s="1"/>
  <c r="M188" i="44"/>
  <c r="AQ188" i="44" s="1"/>
  <c r="M189" i="44"/>
  <c r="AQ189" i="44" s="1"/>
  <c r="M190" i="44"/>
  <c r="AQ190" i="44" s="1"/>
  <c r="M191" i="44"/>
  <c r="AQ191" i="44" s="1"/>
  <c r="M192" i="44"/>
  <c r="AQ192" i="44" s="1"/>
  <c r="M193" i="44"/>
  <c r="AQ193" i="44" s="1"/>
  <c r="M194" i="44"/>
  <c r="AQ194" i="44" s="1"/>
  <c r="M195" i="44"/>
  <c r="AQ195" i="44" s="1"/>
  <c r="M196" i="44"/>
  <c r="AQ196" i="44" s="1"/>
  <c r="M197" i="44"/>
  <c r="AQ197" i="44" s="1"/>
  <c r="M198" i="44"/>
  <c r="AQ198" i="44" s="1"/>
  <c r="M199" i="44"/>
  <c r="AQ199" i="44" s="1"/>
  <c r="M200" i="44"/>
  <c r="AQ200" i="44" s="1"/>
  <c r="M201" i="44"/>
  <c r="AQ201" i="44" s="1"/>
  <c r="M202" i="44"/>
  <c r="AQ202" i="44" s="1"/>
  <c r="M203" i="44"/>
  <c r="AQ203" i="44" s="1"/>
  <c r="M204" i="44"/>
  <c r="AQ204" i="44" s="1"/>
  <c r="M205" i="44"/>
  <c r="AQ205" i="44" s="1"/>
  <c r="M206" i="44"/>
  <c r="AQ206" i="44" s="1"/>
  <c r="M207" i="44"/>
  <c r="AQ207" i="44" s="1"/>
  <c r="M208" i="44"/>
  <c r="AQ208" i="44" s="1"/>
  <c r="M209" i="44"/>
  <c r="AQ209" i="44" s="1"/>
  <c r="M210" i="44"/>
  <c r="AQ210" i="44" s="1"/>
  <c r="M211" i="44"/>
  <c r="AQ211" i="44" s="1"/>
  <c r="M212" i="44"/>
  <c r="AQ212" i="44" s="1"/>
  <c r="M213" i="44"/>
  <c r="AQ213" i="44" s="1"/>
  <c r="M214" i="44"/>
  <c r="AQ214" i="44" s="1"/>
  <c r="M215" i="44"/>
  <c r="AQ215" i="44" s="1"/>
  <c r="M216" i="44"/>
  <c r="AQ216" i="44" s="1"/>
  <c r="M217" i="44"/>
  <c r="AQ217" i="44" s="1"/>
  <c r="M218" i="44"/>
  <c r="AQ218" i="44" s="1"/>
  <c r="M219" i="44"/>
  <c r="AQ219" i="44" s="1"/>
  <c r="M220" i="44"/>
  <c r="AQ220" i="44" s="1"/>
  <c r="M221" i="44"/>
  <c r="AQ221" i="44" s="1"/>
  <c r="M222" i="44"/>
  <c r="AQ222" i="44" s="1"/>
  <c r="M223" i="44"/>
  <c r="AQ223" i="44" s="1"/>
  <c r="M224" i="44"/>
  <c r="AQ224" i="44" s="1"/>
  <c r="M225" i="44"/>
  <c r="AQ225" i="44" s="1"/>
  <c r="M226" i="44"/>
  <c r="AQ226" i="44" s="1"/>
  <c r="M227" i="44"/>
  <c r="AQ227" i="44" s="1"/>
  <c r="M228" i="44"/>
  <c r="AQ228" i="44" s="1"/>
  <c r="M229" i="44"/>
  <c r="AQ229" i="44" s="1"/>
  <c r="M230" i="44"/>
  <c r="AQ230" i="44" s="1"/>
  <c r="M231" i="44"/>
  <c r="AQ231" i="44" s="1"/>
  <c r="M232" i="44"/>
  <c r="AQ232" i="44" s="1"/>
  <c r="M233" i="44"/>
  <c r="AQ233" i="44" s="1"/>
  <c r="M234" i="44"/>
  <c r="AQ234" i="44" s="1"/>
  <c r="M235" i="44"/>
  <c r="AQ235" i="44" s="1"/>
  <c r="M236" i="44"/>
  <c r="AQ236" i="44" s="1"/>
  <c r="M237" i="44"/>
  <c r="AQ237" i="44" s="1"/>
  <c r="M238" i="44"/>
  <c r="AQ238" i="44" s="1"/>
  <c r="M239" i="44"/>
  <c r="AQ239" i="44" s="1"/>
  <c r="M240" i="44"/>
  <c r="AQ240" i="44" s="1"/>
  <c r="M241" i="44"/>
  <c r="AQ241" i="44" s="1"/>
  <c r="M242" i="44"/>
  <c r="AQ242" i="44" s="1"/>
  <c r="M243" i="44"/>
  <c r="AQ243" i="44" s="1"/>
  <c r="M244" i="44"/>
  <c r="AQ244" i="44" s="1"/>
  <c r="M245" i="44"/>
  <c r="AQ245" i="44" s="1"/>
  <c r="M246" i="44"/>
  <c r="AQ246" i="44" s="1"/>
  <c r="M247" i="44"/>
  <c r="AQ247" i="44" s="1"/>
  <c r="M248" i="44"/>
  <c r="AQ248" i="44" s="1"/>
  <c r="M249" i="44"/>
  <c r="AQ249" i="44" s="1"/>
  <c r="M250" i="44"/>
  <c r="AQ250" i="44" s="1"/>
  <c r="M251" i="44"/>
  <c r="AQ251" i="44" s="1"/>
  <c r="M252" i="44"/>
  <c r="AQ252" i="44" s="1"/>
  <c r="M253" i="44"/>
  <c r="AQ253" i="44" s="1"/>
  <c r="M254" i="44"/>
  <c r="AQ254" i="44" s="1"/>
  <c r="M255" i="44"/>
  <c r="AQ255" i="44" s="1"/>
  <c r="M256" i="44"/>
  <c r="AQ256" i="44" s="1"/>
  <c r="M257" i="44"/>
  <c r="AQ257" i="44" s="1"/>
  <c r="M258" i="44"/>
  <c r="AQ258" i="44" s="1"/>
  <c r="M259" i="44"/>
  <c r="AQ259" i="44" s="1"/>
  <c r="M260" i="44"/>
  <c r="AQ260" i="44" s="1"/>
  <c r="M261" i="44"/>
  <c r="AQ261" i="44" s="1"/>
  <c r="M262" i="44"/>
  <c r="AQ262" i="44" s="1"/>
  <c r="M263" i="44"/>
  <c r="AQ263" i="44" s="1"/>
  <c r="M264" i="44"/>
  <c r="AQ264" i="44" s="1"/>
  <c r="M265" i="44"/>
  <c r="AQ265" i="44" s="1"/>
  <c r="M266" i="44"/>
  <c r="AQ266" i="44" s="1"/>
  <c r="M267" i="44"/>
  <c r="AQ267" i="44" s="1"/>
  <c r="M268" i="44"/>
  <c r="AQ268" i="44" s="1"/>
  <c r="M269" i="44"/>
  <c r="AQ269" i="44" s="1"/>
  <c r="M270" i="44"/>
  <c r="AQ270" i="44" s="1"/>
  <c r="M271" i="44"/>
  <c r="AQ271" i="44" s="1"/>
  <c r="M272" i="44"/>
  <c r="AQ272" i="44" s="1"/>
  <c r="M273" i="44"/>
  <c r="AQ273" i="44" s="1"/>
  <c r="M274" i="44"/>
  <c r="AQ274" i="44" s="1"/>
  <c r="M275" i="44"/>
  <c r="AQ275" i="44" s="1"/>
  <c r="M276" i="44"/>
  <c r="AQ276" i="44" s="1"/>
  <c r="M277" i="44"/>
  <c r="AQ277" i="44" s="1"/>
  <c r="M278" i="44"/>
  <c r="AQ278" i="44" s="1"/>
  <c r="M279" i="44"/>
  <c r="AQ279" i="44" s="1"/>
  <c r="M280" i="44"/>
  <c r="AQ280" i="44" s="1"/>
  <c r="M281" i="44"/>
  <c r="AQ281" i="44" s="1"/>
  <c r="M282" i="44"/>
  <c r="AQ282" i="44" s="1"/>
  <c r="M283" i="44"/>
  <c r="AQ283" i="44" s="1"/>
  <c r="M284" i="44"/>
  <c r="AQ284" i="44" s="1"/>
  <c r="M285" i="44"/>
  <c r="AQ285" i="44" s="1"/>
  <c r="M286" i="44"/>
  <c r="AQ286" i="44" s="1"/>
  <c r="M287" i="44"/>
  <c r="AQ287" i="44" s="1"/>
  <c r="M288" i="44"/>
  <c r="AQ288" i="44" s="1"/>
  <c r="M289" i="44"/>
  <c r="AQ289" i="44" s="1"/>
  <c r="M290" i="44"/>
  <c r="AQ290" i="44" s="1"/>
  <c r="M291" i="44"/>
  <c r="AQ291" i="44" s="1"/>
  <c r="M292" i="44"/>
  <c r="AQ292" i="44" s="1"/>
  <c r="M293" i="44"/>
  <c r="AQ293" i="44" s="1"/>
  <c r="M294" i="44"/>
  <c r="M295" i="44"/>
  <c r="AQ295" i="44" s="1"/>
  <c r="M296" i="44"/>
  <c r="AQ296" i="44" s="1"/>
  <c r="M297" i="44"/>
  <c r="AQ297" i="44" s="1"/>
  <c r="M298" i="44"/>
  <c r="AQ298" i="44" s="1"/>
  <c r="M299" i="44"/>
  <c r="AQ299" i="44" s="1"/>
  <c r="M300" i="44"/>
  <c r="AQ300" i="44" s="1"/>
  <c r="M301" i="44"/>
  <c r="AQ301" i="44" s="1"/>
  <c r="M302" i="44"/>
  <c r="AQ302" i="44" s="1"/>
  <c r="M303" i="44"/>
  <c r="M304" i="44"/>
  <c r="AQ304" i="44" s="1"/>
  <c r="M305" i="44"/>
  <c r="AQ305" i="44" s="1"/>
  <c r="M306" i="44"/>
  <c r="AQ306" i="44" s="1"/>
  <c r="M307" i="44"/>
  <c r="AQ307" i="44" s="1"/>
  <c r="M308" i="44"/>
  <c r="AQ308" i="44" s="1"/>
  <c r="M309" i="44"/>
  <c r="AQ309" i="44" s="1"/>
  <c r="M310" i="44"/>
  <c r="AQ310" i="44" s="1"/>
  <c r="M311" i="44"/>
  <c r="AQ311" i="44" s="1"/>
  <c r="M313" i="44"/>
  <c r="AQ313" i="44" s="1"/>
  <c r="M314" i="44"/>
  <c r="AQ314" i="44" s="1"/>
  <c r="M315" i="44"/>
  <c r="AQ315" i="44" s="1"/>
  <c r="M316" i="44"/>
  <c r="AQ316" i="44" s="1"/>
  <c r="M317" i="44"/>
  <c r="AQ317" i="44" s="1"/>
  <c r="M318" i="44"/>
  <c r="AQ318" i="44" s="1"/>
  <c r="M319" i="44"/>
  <c r="AQ319" i="44" s="1"/>
  <c r="M320" i="44"/>
  <c r="AQ320" i="44" s="1"/>
  <c r="M321" i="44"/>
  <c r="AQ321" i="44" s="1"/>
  <c r="M322" i="44"/>
  <c r="AQ322" i="44" s="1"/>
  <c r="M323" i="44"/>
  <c r="AQ323" i="44" s="1"/>
  <c r="M324" i="44"/>
  <c r="AQ324" i="44" s="1"/>
  <c r="M325" i="44"/>
  <c r="AQ325" i="44" s="1"/>
  <c r="M326" i="44"/>
  <c r="AQ326" i="44" s="1"/>
  <c r="M327" i="44"/>
  <c r="AQ327" i="44" s="1"/>
  <c r="M328" i="44"/>
  <c r="AQ328" i="44" s="1"/>
  <c r="M329" i="44"/>
  <c r="AQ329" i="44" s="1"/>
  <c r="M330" i="44"/>
  <c r="AQ330" i="44" s="1"/>
  <c r="M331" i="44"/>
  <c r="AQ331" i="44" s="1"/>
  <c r="M332" i="44"/>
  <c r="AQ332" i="44" s="1"/>
  <c r="M333" i="44"/>
  <c r="AQ333" i="44" s="1"/>
  <c r="M334" i="44"/>
  <c r="AQ334" i="44" s="1"/>
  <c r="M335" i="44"/>
  <c r="AQ335" i="44" s="1"/>
  <c r="M336" i="44"/>
  <c r="AQ336" i="44" s="1"/>
  <c r="M337" i="44"/>
  <c r="AQ337" i="44" s="1"/>
  <c r="M338" i="44"/>
  <c r="AQ338" i="44" s="1"/>
  <c r="M339" i="44"/>
  <c r="AQ339" i="44" s="1"/>
  <c r="M340" i="44"/>
  <c r="AQ340" i="44" s="1"/>
  <c r="M341" i="44"/>
  <c r="AQ341" i="44" s="1"/>
  <c r="M342" i="44"/>
  <c r="AQ342" i="44" s="1"/>
  <c r="M343" i="44"/>
  <c r="AQ343" i="44" s="1"/>
  <c r="M344" i="44"/>
  <c r="AQ344" i="44" s="1"/>
  <c r="M345" i="44"/>
  <c r="AQ345" i="44" s="1"/>
  <c r="M346" i="44"/>
  <c r="AQ346" i="44" s="1"/>
  <c r="M347" i="44"/>
  <c r="AQ347" i="44" s="1"/>
  <c r="M348" i="44"/>
  <c r="AQ348" i="44" s="1"/>
  <c r="L5" i="44"/>
  <c r="AP5" i="44" s="1"/>
  <c r="L6" i="44"/>
  <c r="AP6" i="44" s="1"/>
  <c r="L7" i="44"/>
  <c r="AP7" i="44" s="1"/>
  <c r="L8" i="44"/>
  <c r="AP8" i="44" s="1"/>
  <c r="L9" i="44"/>
  <c r="AP9" i="44" s="1"/>
  <c r="L10" i="44"/>
  <c r="AP10" i="44" s="1"/>
  <c r="L11" i="44"/>
  <c r="AP11" i="44" s="1"/>
  <c r="L12" i="44"/>
  <c r="AP12" i="44" s="1"/>
  <c r="L13" i="44"/>
  <c r="AP13" i="44" s="1"/>
  <c r="L14" i="44"/>
  <c r="AP14" i="44" s="1"/>
  <c r="L15" i="44"/>
  <c r="AP15" i="44" s="1"/>
  <c r="L16" i="44"/>
  <c r="AP16" i="44" s="1"/>
  <c r="L17" i="44"/>
  <c r="AP17" i="44" s="1"/>
  <c r="L18" i="44"/>
  <c r="AP18" i="44" s="1"/>
  <c r="L19" i="44"/>
  <c r="AP19" i="44" s="1"/>
  <c r="L20" i="44"/>
  <c r="AP20" i="44" s="1"/>
  <c r="L21" i="44"/>
  <c r="AP21" i="44" s="1"/>
  <c r="L22" i="44"/>
  <c r="AP22" i="44" s="1"/>
  <c r="L23" i="44"/>
  <c r="AP23" i="44" s="1"/>
  <c r="L24" i="44"/>
  <c r="AP24" i="44" s="1"/>
  <c r="L25" i="44"/>
  <c r="AP25" i="44" s="1"/>
  <c r="L26" i="44"/>
  <c r="AP26" i="44" s="1"/>
  <c r="L27" i="44"/>
  <c r="AP27" i="44" s="1"/>
  <c r="L28" i="44"/>
  <c r="AP28" i="44" s="1"/>
  <c r="L29" i="44"/>
  <c r="AP29" i="44" s="1"/>
  <c r="L30" i="44"/>
  <c r="AP30" i="44" s="1"/>
  <c r="L31" i="44"/>
  <c r="AP31" i="44" s="1"/>
  <c r="L32" i="44"/>
  <c r="AP32" i="44" s="1"/>
  <c r="L33" i="44"/>
  <c r="AP33" i="44" s="1"/>
  <c r="L34" i="44"/>
  <c r="AP34" i="44" s="1"/>
  <c r="L35" i="44"/>
  <c r="AP35" i="44" s="1"/>
  <c r="L36" i="44"/>
  <c r="AP36" i="44" s="1"/>
  <c r="L37" i="44"/>
  <c r="AP37" i="44" s="1"/>
  <c r="L38" i="44"/>
  <c r="AP38" i="44" s="1"/>
  <c r="L39" i="44"/>
  <c r="AP39" i="44" s="1"/>
  <c r="L40" i="44"/>
  <c r="AP40" i="44" s="1"/>
  <c r="L41" i="44"/>
  <c r="AP41" i="44" s="1"/>
  <c r="L42" i="44"/>
  <c r="AP42" i="44" s="1"/>
  <c r="L43" i="44"/>
  <c r="AP43" i="44" s="1"/>
  <c r="L44" i="44"/>
  <c r="AP44" i="44" s="1"/>
  <c r="L45" i="44"/>
  <c r="AP45" i="44" s="1"/>
  <c r="L46" i="44"/>
  <c r="AP46" i="44" s="1"/>
  <c r="L47" i="44"/>
  <c r="AP47" i="44" s="1"/>
  <c r="L48" i="44"/>
  <c r="AP48" i="44" s="1"/>
  <c r="L49" i="44"/>
  <c r="AP49" i="44" s="1"/>
  <c r="L50" i="44"/>
  <c r="AP50" i="44" s="1"/>
  <c r="L51" i="44"/>
  <c r="AP51" i="44" s="1"/>
  <c r="L52" i="44"/>
  <c r="AP52" i="44" s="1"/>
  <c r="L53" i="44"/>
  <c r="AP53" i="44" s="1"/>
  <c r="L54" i="44"/>
  <c r="AP54" i="44" s="1"/>
  <c r="L55" i="44"/>
  <c r="AP55" i="44" s="1"/>
  <c r="L56" i="44"/>
  <c r="AP56" i="44" s="1"/>
  <c r="L57" i="44"/>
  <c r="AP57" i="44" s="1"/>
  <c r="L58" i="44"/>
  <c r="AP58" i="44" s="1"/>
  <c r="L59" i="44"/>
  <c r="AP59" i="44" s="1"/>
  <c r="L60" i="44"/>
  <c r="AP60" i="44" s="1"/>
  <c r="L61" i="44"/>
  <c r="AP61" i="44" s="1"/>
  <c r="L62" i="44"/>
  <c r="AP62" i="44" s="1"/>
  <c r="L63" i="44"/>
  <c r="AP63" i="44" s="1"/>
  <c r="L64" i="44"/>
  <c r="AP64" i="44" s="1"/>
  <c r="L65" i="44"/>
  <c r="AP65" i="44" s="1"/>
  <c r="L66" i="44"/>
  <c r="AP66" i="44" s="1"/>
  <c r="L67" i="44"/>
  <c r="AP67" i="44" s="1"/>
  <c r="L68" i="44"/>
  <c r="AP68" i="44" s="1"/>
  <c r="L69" i="44"/>
  <c r="AP69" i="44" s="1"/>
  <c r="L70" i="44"/>
  <c r="AP70" i="44" s="1"/>
  <c r="L71" i="44"/>
  <c r="AP71" i="44" s="1"/>
  <c r="L72" i="44"/>
  <c r="AP72" i="44" s="1"/>
  <c r="L73" i="44"/>
  <c r="AP73" i="44" s="1"/>
  <c r="L74" i="44"/>
  <c r="AP74" i="44" s="1"/>
  <c r="L75" i="44"/>
  <c r="AP75" i="44" s="1"/>
  <c r="L76" i="44"/>
  <c r="AP76" i="44" s="1"/>
  <c r="L77" i="44"/>
  <c r="AP77" i="44" s="1"/>
  <c r="L78" i="44"/>
  <c r="AP78" i="44" s="1"/>
  <c r="L79" i="44"/>
  <c r="AP79" i="44" s="1"/>
  <c r="L80" i="44"/>
  <c r="AP80" i="44" s="1"/>
  <c r="L81" i="44"/>
  <c r="AP81" i="44" s="1"/>
  <c r="L82" i="44"/>
  <c r="AP82" i="44" s="1"/>
  <c r="L83" i="44"/>
  <c r="AP83" i="44" s="1"/>
  <c r="L84" i="44"/>
  <c r="AP84" i="44" s="1"/>
  <c r="L85" i="44"/>
  <c r="AP85" i="44" s="1"/>
  <c r="L86" i="44"/>
  <c r="AP86" i="44" s="1"/>
  <c r="L87" i="44"/>
  <c r="AP87" i="44" s="1"/>
  <c r="L88" i="44"/>
  <c r="AP88" i="44" s="1"/>
  <c r="L89" i="44"/>
  <c r="AP89" i="44" s="1"/>
  <c r="L90" i="44"/>
  <c r="AP90" i="44" s="1"/>
  <c r="L91" i="44"/>
  <c r="AP91" i="44" s="1"/>
  <c r="L92" i="44"/>
  <c r="AP92" i="44" s="1"/>
  <c r="L93" i="44"/>
  <c r="AP93" i="44" s="1"/>
  <c r="L94" i="44"/>
  <c r="AP94" i="44" s="1"/>
  <c r="L95" i="44"/>
  <c r="AP95" i="44" s="1"/>
  <c r="L96" i="44"/>
  <c r="AP96" i="44" s="1"/>
  <c r="L97" i="44"/>
  <c r="AP97" i="44" s="1"/>
  <c r="L98" i="44"/>
  <c r="AP98" i="44" s="1"/>
  <c r="L99" i="44"/>
  <c r="AP99" i="44" s="1"/>
  <c r="L100" i="44"/>
  <c r="AP100" i="44" s="1"/>
  <c r="L101" i="44"/>
  <c r="AP101" i="44" s="1"/>
  <c r="L102" i="44"/>
  <c r="AP102" i="44" s="1"/>
  <c r="L103" i="44"/>
  <c r="AP103" i="44" s="1"/>
  <c r="L104" i="44"/>
  <c r="AP104" i="44" s="1"/>
  <c r="L105" i="44"/>
  <c r="AP105" i="44" s="1"/>
  <c r="L106" i="44"/>
  <c r="AP106" i="44" s="1"/>
  <c r="L107" i="44"/>
  <c r="AP107" i="44" s="1"/>
  <c r="L108" i="44"/>
  <c r="AP108" i="44" s="1"/>
  <c r="L109" i="44"/>
  <c r="AP109" i="44" s="1"/>
  <c r="L110" i="44"/>
  <c r="AP110" i="44" s="1"/>
  <c r="L111" i="44"/>
  <c r="AP111" i="44" s="1"/>
  <c r="L112" i="44"/>
  <c r="AP112" i="44" s="1"/>
  <c r="L113" i="44"/>
  <c r="AP113" i="44" s="1"/>
  <c r="L114" i="44"/>
  <c r="AP114" i="44" s="1"/>
  <c r="L115" i="44"/>
  <c r="AP115" i="44" s="1"/>
  <c r="L116" i="44"/>
  <c r="AP116" i="44" s="1"/>
  <c r="L117" i="44"/>
  <c r="AP117" i="44" s="1"/>
  <c r="L118" i="44"/>
  <c r="AP118" i="44" s="1"/>
  <c r="L119" i="44"/>
  <c r="AP119" i="44" s="1"/>
  <c r="L120" i="44"/>
  <c r="AP120" i="44" s="1"/>
  <c r="L121" i="44"/>
  <c r="AP121" i="44" s="1"/>
  <c r="L122" i="44"/>
  <c r="AP122" i="44" s="1"/>
  <c r="L123" i="44"/>
  <c r="AP123" i="44" s="1"/>
  <c r="L124" i="44"/>
  <c r="AP124" i="44" s="1"/>
  <c r="L125" i="44"/>
  <c r="AP125" i="44" s="1"/>
  <c r="L126" i="44"/>
  <c r="AP126" i="44" s="1"/>
  <c r="L127" i="44"/>
  <c r="AP127" i="44" s="1"/>
  <c r="L128" i="44"/>
  <c r="AP128" i="44" s="1"/>
  <c r="L129" i="44"/>
  <c r="AP129" i="44" s="1"/>
  <c r="L130" i="44"/>
  <c r="AP130" i="44" s="1"/>
  <c r="L131" i="44"/>
  <c r="AP131" i="44" s="1"/>
  <c r="L132" i="44"/>
  <c r="AP132" i="44" s="1"/>
  <c r="L133" i="44"/>
  <c r="AP133" i="44" s="1"/>
  <c r="L134" i="44"/>
  <c r="AP134" i="44" s="1"/>
  <c r="L135" i="44"/>
  <c r="AP135" i="44" s="1"/>
  <c r="L136" i="44"/>
  <c r="AP136" i="44" s="1"/>
  <c r="L137" i="44"/>
  <c r="AP137" i="44" s="1"/>
  <c r="L138" i="44"/>
  <c r="AP138" i="44" s="1"/>
  <c r="L139" i="44"/>
  <c r="AP139" i="44" s="1"/>
  <c r="L140" i="44"/>
  <c r="AP140" i="44" s="1"/>
  <c r="L141" i="44"/>
  <c r="AP141" i="44" s="1"/>
  <c r="L142" i="44"/>
  <c r="AP142" i="44" s="1"/>
  <c r="L143" i="44"/>
  <c r="AP143" i="44" s="1"/>
  <c r="L144" i="44"/>
  <c r="AP144" i="44" s="1"/>
  <c r="L145" i="44"/>
  <c r="AP145" i="44" s="1"/>
  <c r="L146" i="44"/>
  <c r="AP146" i="44" s="1"/>
  <c r="L147" i="44"/>
  <c r="AP147" i="44" s="1"/>
  <c r="L148" i="44"/>
  <c r="AP148" i="44" s="1"/>
  <c r="L149" i="44"/>
  <c r="AP149" i="44" s="1"/>
  <c r="L150" i="44"/>
  <c r="AP150" i="44" s="1"/>
  <c r="L151" i="44"/>
  <c r="AP151" i="44" s="1"/>
  <c r="L152" i="44"/>
  <c r="AP152" i="44" s="1"/>
  <c r="L153" i="44"/>
  <c r="AP153" i="44" s="1"/>
  <c r="L154" i="44"/>
  <c r="AP154" i="44" s="1"/>
  <c r="L155" i="44"/>
  <c r="AP155" i="44" s="1"/>
  <c r="L156" i="44"/>
  <c r="AP156" i="44" s="1"/>
  <c r="L157" i="44"/>
  <c r="AP157" i="44" s="1"/>
  <c r="L158" i="44"/>
  <c r="AP158" i="44" s="1"/>
  <c r="L159" i="44"/>
  <c r="AP159" i="44" s="1"/>
  <c r="L160" i="44"/>
  <c r="AP160" i="44" s="1"/>
  <c r="L161" i="44"/>
  <c r="AP161" i="44" s="1"/>
  <c r="L162" i="44"/>
  <c r="AP162" i="44" s="1"/>
  <c r="L163" i="44"/>
  <c r="AP163" i="44" s="1"/>
  <c r="L164" i="44"/>
  <c r="AP164" i="44" s="1"/>
  <c r="L165" i="44"/>
  <c r="AP165" i="44" s="1"/>
  <c r="L166" i="44"/>
  <c r="AP166" i="44" s="1"/>
  <c r="L167" i="44"/>
  <c r="AP167" i="44" s="1"/>
  <c r="L168" i="44"/>
  <c r="AP168" i="44" s="1"/>
  <c r="L169" i="44"/>
  <c r="AP169" i="44" s="1"/>
  <c r="L170" i="44"/>
  <c r="AP170" i="44" s="1"/>
  <c r="L171" i="44"/>
  <c r="AP171" i="44" s="1"/>
  <c r="L172" i="44"/>
  <c r="AP172" i="44" s="1"/>
  <c r="L173" i="44"/>
  <c r="AP173" i="44" s="1"/>
  <c r="L174" i="44"/>
  <c r="AP174" i="44" s="1"/>
  <c r="L175" i="44"/>
  <c r="AP175" i="44" s="1"/>
  <c r="L176" i="44"/>
  <c r="AP176" i="44" s="1"/>
  <c r="L177" i="44"/>
  <c r="AP177" i="44" s="1"/>
  <c r="L178" i="44"/>
  <c r="AP178" i="44" s="1"/>
  <c r="L179" i="44"/>
  <c r="AP179" i="44" s="1"/>
  <c r="L180" i="44"/>
  <c r="AP180" i="44" s="1"/>
  <c r="L181" i="44"/>
  <c r="AP181" i="44" s="1"/>
  <c r="L182" i="44"/>
  <c r="AP182" i="44" s="1"/>
  <c r="L183" i="44"/>
  <c r="AP183" i="44" s="1"/>
  <c r="L184" i="44"/>
  <c r="AP184" i="44" s="1"/>
  <c r="L185" i="44"/>
  <c r="AP185" i="44" s="1"/>
  <c r="L186" i="44"/>
  <c r="AP186" i="44" s="1"/>
  <c r="L187" i="44"/>
  <c r="AP187" i="44" s="1"/>
  <c r="L188" i="44"/>
  <c r="AP188" i="44" s="1"/>
  <c r="L189" i="44"/>
  <c r="AP189" i="44" s="1"/>
  <c r="L190" i="44"/>
  <c r="AP190" i="44" s="1"/>
  <c r="L191" i="44"/>
  <c r="AP191" i="44" s="1"/>
  <c r="L192" i="44"/>
  <c r="AP192" i="44" s="1"/>
  <c r="L193" i="44"/>
  <c r="AP193" i="44" s="1"/>
  <c r="L194" i="44"/>
  <c r="AP194" i="44" s="1"/>
  <c r="L195" i="44"/>
  <c r="AP195" i="44" s="1"/>
  <c r="L196" i="44"/>
  <c r="AP196" i="44" s="1"/>
  <c r="L197" i="44"/>
  <c r="AP197" i="44" s="1"/>
  <c r="L198" i="44"/>
  <c r="AP198" i="44" s="1"/>
  <c r="L199" i="44"/>
  <c r="AP199" i="44" s="1"/>
  <c r="L200" i="44"/>
  <c r="AP200" i="44" s="1"/>
  <c r="L201" i="44"/>
  <c r="AP201" i="44" s="1"/>
  <c r="L202" i="44"/>
  <c r="AP202" i="44" s="1"/>
  <c r="L203" i="44"/>
  <c r="AP203" i="44" s="1"/>
  <c r="L204" i="44"/>
  <c r="AP204" i="44" s="1"/>
  <c r="L205" i="44"/>
  <c r="AP205" i="44" s="1"/>
  <c r="L206" i="44"/>
  <c r="AP206" i="44" s="1"/>
  <c r="L207" i="44"/>
  <c r="AP207" i="44" s="1"/>
  <c r="L208" i="44"/>
  <c r="AP208" i="44" s="1"/>
  <c r="L209" i="44"/>
  <c r="AP209" i="44" s="1"/>
  <c r="L210" i="44"/>
  <c r="AP210" i="44" s="1"/>
  <c r="L211" i="44"/>
  <c r="AP211" i="44" s="1"/>
  <c r="L212" i="44"/>
  <c r="AP212" i="44" s="1"/>
  <c r="L213" i="44"/>
  <c r="AP213" i="44" s="1"/>
  <c r="L214" i="44"/>
  <c r="AP214" i="44" s="1"/>
  <c r="L215" i="44"/>
  <c r="AP215" i="44" s="1"/>
  <c r="L216" i="44"/>
  <c r="AP216" i="44" s="1"/>
  <c r="L217" i="44"/>
  <c r="AP217" i="44" s="1"/>
  <c r="L218" i="44"/>
  <c r="AP218" i="44" s="1"/>
  <c r="L219" i="44"/>
  <c r="AP219" i="44" s="1"/>
  <c r="L220" i="44"/>
  <c r="AP220" i="44" s="1"/>
  <c r="L221" i="44"/>
  <c r="AP221" i="44" s="1"/>
  <c r="L222" i="44"/>
  <c r="AP222" i="44" s="1"/>
  <c r="L223" i="44"/>
  <c r="AP223" i="44" s="1"/>
  <c r="L224" i="44"/>
  <c r="AP224" i="44" s="1"/>
  <c r="L225" i="44"/>
  <c r="AP225" i="44" s="1"/>
  <c r="L226" i="44"/>
  <c r="AP226" i="44" s="1"/>
  <c r="L227" i="44"/>
  <c r="AP227" i="44" s="1"/>
  <c r="L228" i="44"/>
  <c r="AP228" i="44" s="1"/>
  <c r="L229" i="44"/>
  <c r="AP229" i="44" s="1"/>
  <c r="L230" i="44"/>
  <c r="AP230" i="44" s="1"/>
  <c r="L231" i="44"/>
  <c r="AP231" i="44" s="1"/>
  <c r="L232" i="44"/>
  <c r="AP232" i="44" s="1"/>
  <c r="L233" i="44"/>
  <c r="AP233" i="44" s="1"/>
  <c r="L234" i="44"/>
  <c r="AP234" i="44" s="1"/>
  <c r="L235" i="44"/>
  <c r="AP235" i="44" s="1"/>
  <c r="L236" i="44"/>
  <c r="AP236" i="44" s="1"/>
  <c r="L237" i="44"/>
  <c r="AP237" i="44" s="1"/>
  <c r="L238" i="44"/>
  <c r="AP238" i="44" s="1"/>
  <c r="L239" i="44"/>
  <c r="AP239" i="44" s="1"/>
  <c r="L240" i="44"/>
  <c r="AP240" i="44" s="1"/>
  <c r="L241" i="44"/>
  <c r="AP241" i="44" s="1"/>
  <c r="L242" i="44"/>
  <c r="AP242" i="44" s="1"/>
  <c r="L243" i="44"/>
  <c r="AP243" i="44" s="1"/>
  <c r="L244" i="44"/>
  <c r="AP244" i="44" s="1"/>
  <c r="L245" i="44"/>
  <c r="AP245" i="44" s="1"/>
  <c r="L246" i="44"/>
  <c r="AP246" i="44" s="1"/>
  <c r="L247" i="44"/>
  <c r="AP247" i="44" s="1"/>
  <c r="L248" i="44"/>
  <c r="AP248" i="44" s="1"/>
  <c r="L249" i="44"/>
  <c r="AP249" i="44" s="1"/>
  <c r="L250" i="44"/>
  <c r="AP250" i="44" s="1"/>
  <c r="L251" i="44"/>
  <c r="AP251" i="44" s="1"/>
  <c r="L252" i="44"/>
  <c r="AP252" i="44" s="1"/>
  <c r="L253" i="44"/>
  <c r="AP253" i="44" s="1"/>
  <c r="L254" i="44"/>
  <c r="AP254" i="44" s="1"/>
  <c r="L255" i="44"/>
  <c r="AP255" i="44" s="1"/>
  <c r="L256" i="44"/>
  <c r="AP256" i="44" s="1"/>
  <c r="L257" i="44"/>
  <c r="AP257" i="44" s="1"/>
  <c r="L258" i="44"/>
  <c r="AP258" i="44" s="1"/>
  <c r="L259" i="44"/>
  <c r="AP259" i="44" s="1"/>
  <c r="L260" i="44"/>
  <c r="AP260" i="44" s="1"/>
  <c r="L261" i="44"/>
  <c r="AP261" i="44" s="1"/>
  <c r="L262" i="44"/>
  <c r="AP262" i="44" s="1"/>
  <c r="L263" i="44"/>
  <c r="AP263" i="44" s="1"/>
  <c r="L264" i="44"/>
  <c r="AP264" i="44" s="1"/>
  <c r="L265" i="44"/>
  <c r="AP265" i="44" s="1"/>
  <c r="L266" i="44"/>
  <c r="AP266" i="44" s="1"/>
  <c r="L267" i="44"/>
  <c r="AP267" i="44" s="1"/>
  <c r="L268" i="44"/>
  <c r="AP268" i="44" s="1"/>
  <c r="L269" i="44"/>
  <c r="AP269" i="44" s="1"/>
  <c r="L270" i="44"/>
  <c r="AP270" i="44" s="1"/>
  <c r="L271" i="44"/>
  <c r="AP271" i="44" s="1"/>
  <c r="L272" i="44"/>
  <c r="AP272" i="44" s="1"/>
  <c r="L273" i="44"/>
  <c r="AP273" i="44" s="1"/>
  <c r="L274" i="44"/>
  <c r="AP274" i="44" s="1"/>
  <c r="L275" i="44"/>
  <c r="AP275" i="44" s="1"/>
  <c r="L276" i="44"/>
  <c r="AP276" i="44" s="1"/>
  <c r="L277" i="44"/>
  <c r="AP277" i="44" s="1"/>
  <c r="L278" i="44"/>
  <c r="AP278" i="44" s="1"/>
  <c r="L279" i="44"/>
  <c r="AP279" i="44" s="1"/>
  <c r="L280" i="44"/>
  <c r="AP280" i="44" s="1"/>
  <c r="L281" i="44"/>
  <c r="AP281" i="44" s="1"/>
  <c r="L282" i="44"/>
  <c r="AP282" i="44" s="1"/>
  <c r="L283" i="44"/>
  <c r="AP283" i="44" s="1"/>
  <c r="L284" i="44"/>
  <c r="AP284" i="44" s="1"/>
  <c r="L285" i="44"/>
  <c r="AP285" i="44" s="1"/>
  <c r="L286" i="44"/>
  <c r="AP286" i="44" s="1"/>
  <c r="L287" i="44"/>
  <c r="AP287" i="44" s="1"/>
  <c r="L288" i="44"/>
  <c r="AP288" i="44" s="1"/>
  <c r="L289" i="44"/>
  <c r="AP289" i="44" s="1"/>
  <c r="L290" i="44"/>
  <c r="AP290" i="44" s="1"/>
  <c r="L291" i="44"/>
  <c r="AP291" i="44" s="1"/>
  <c r="L292" i="44"/>
  <c r="AP292" i="44" s="1"/>
  <c r="L293" i="44"/>
  <c r="AP293" i="44" s="1"/>
  <c r="L294" i="44"/>
  <c r="L295" i="44"/>
  <c r="AP295" i="44" s="1"/>
  <c r="L296" i="44"/>
  <c r="AP296" i="44" s="1"/>
  <c r="L297" i="44"/>
  <c r="AP297" i="44" s="1"/>
  <c r="L298" i="44"/>
  <c r="AP298" i="44" s="1"/>
  <c r="L299" i="44"/>
  <c r="AP299" i="44" s="1"/>
  <c r="L300" i="44"/>
  <c r="AP300" i="44" s="1"/>
  <c r="L301" i="44"/>
  <c r="AP301" i="44" s="1"/>
  <c r="L302" i="44"/>
  <c r="AP302" i="44" s="1"/>
  <c r="L303" i="44"/>
  <c r="L304" i="44"/>
  <c r="AP304" i="44" s="1"/>
  <c r="L305" i="44"/>
  <c r="AP305" i="44" s="1"/>
  <c r="L306" i="44"/>
  <c r="AP306" i="44" s="1"/>
  <c r="L307" i="44"/>
  <c r="AP307" i="44" s="1"/>
  <c r="L308" i="44"/>
  <c r="AP308" i="44" s="1"/>
  <c r="L309" i="44"/>
  <c r="AP309" i="44" s="1"/>
  <c r="L310" i="44"/>
  <c r="AP310" i="44" s="1"/>
  <c r="L311" i="44"/>
  <c r="AP311" i="44" s="1"/>
  <c r="L313" i="44"/>
  <c r="AP313" i="44" s="1"/>
  <c r="L314" i="44"/>
  <c r="AP314" i="44" s="1"/>
  <c r="L315" i="44"/>
  <c r="AP315" i="44" s="1"/>
  <c r="L316" i="44"/>
  <c r="AP316" i="44" s="1"/>
  <c r="L317" i="44"/>
  <c r="AP317" i="44" s="1"/>
  <c r="L318" i="44"/>
  <c r="AP318" i="44" s="1"/>
  <c r="L319" i="44"/>
  <c r="AP319" i="44" s="1"/>
  <c r="L320" i="44"/>
  <c r="AP320" i="44" s="1"/>
  <c r="L321" i="44"/>
  <c r="AP321" i="44" s="1"/>
  <c r="L322" i="44"/>
  <c r="AP322" i="44" s="1"/>
  <c r="L323" i="44"/>
  <c r="AP323" i="44" s="1"/>
  <c r="L324" i="44"/>
  <c r="AP324" i="44" s="1"/>
  <c r="L325" i="44"/>
  <c r="AP325" i="44" s="1"/>
  <c r="L326" i="44"/>
  <c r="AP326" i="44" s="1"/>
  <c r="L327" i="44"/>
  <c r="AP327" i="44" s="1"/>
  <c r="L328" i="44"/>
  <c r="AP328" i="44" s="1"/>
  <c r="L329" i="44"/>
  <c r="AP329" i="44" s="1"/>
  <c r="L330" i="44"/>
  <c r="AP330" i="44" s="1"/>
  <c r="L331" i="44"/>
  <c r="AP331" i="44" s="1"/>
  <c r="L332" i="44"/>
  <c r="AP332" i="44" s="1"/>
  <c r="L333" i="44"/>
  <c r="AP333" i="44" s="1"/>
  <c r="L334" i="44"/>
  <c r="AP334" i="44" s="1"/>
  <c r="L335" i="44"/>
  <c r="AP335" i="44" s="1"/>
  <c r="L336" i="44"/>
  <c r="AP336" i="44" s="1"/>
  <c r="L337" i="44"/>
  <c r="AP337" i="44" s="1"/>
  <c r="L338" i="44"/>
  <c r="AP338" i="44" s="1"/>
  <c r="L339" i="44"/>
  <c r="AP339" i="44" s="1"/>
  <c r="L340" i="44"/>
  <c r="AP340" i="44" s="1"/>
  <c r="L341" i="44"/>
  <c r="AP341" i="44" s="1"/>
  <c r="L342" i="44"/>
  <c r="AP342" i="44" s="1"/>
  <c r="L343" i="44"/>
  <c r="AP343" i="44" s="1"/>
  <c r="L344" i="44"/>
  <c r="AP344" i="44" s="1"/>
  <c r="L345" i="44"/>
  <c r="AP345" i="44" s="1"/>
  <c r="L346" i="44"/>
  <c r="AP346" i="44" s="1"/>
  <c r="L347" i="44"/>
  <c r="AP347" i="44" s="1"/>
  <c r="L348" i="44"/>
  <c r="AP348" i="44" s="1"/>
  <c r="AN4" i="44"/>
  <c r="X31" i="11" l="1"/>
  <c r="D363" i="20"/>
  <c r="D362" i="20"/>
  <c r="X267" i="11"/>
  <c r="X263" i="11"/>
  <c r="X259" i="11"/>
  <c r="X82" i="11"/>
  <c r="X7" i="11"/>
  <c r="X71" i="11"/>
  <c r="X207" i="11"/>
  <c r="X11" i="11"/>
  <c r="X123" i="11"/>
  <c r="X19" i="11"/>
  <c r="X323" i="11"/>
  <c r="X67" i="11"/>
  <c r="X235" i="11"/>
  <c r="X35" i="11"/>
  <c r="X127" i="11"/>
  <c r="X327" i="11"/>
  <c r="X339" i="11"/>
  <c r="X179" i="11"/>
  <c r="X139" i="11"/>
  <c r="X335" i="11"/>
  <c r="X79" i="11"/>
  <c r="X343" i="11"/>
  <c r="X211" i="11"/>
  <c r="X243" i="11"/>
  <c r="X163" i="11"/>
  <c r="X14" i="11"/>
  <c r="X107" i="11"/>
  <c r="X54" i="11"/>
  <c r="X183" i="11"/>
  <c r="X319" i="11"/>
  <c r="X255" i="11"/>
  <c r="X191" i="11"/>
  <c r="X63" i="11"/>
  <c r="X190" i="11"/>
  <c r="X219" i="11"/>
  <c r="X91" i="11"/>
  <c r="X231" i="11"/>
  <c r="X119" i="11"/>
  <c r="X147" i="11"/>
  <c r="X162" i="11"/>
  <c r="X307" i="11"/>
  <c r="X227" i="11"/>
  <c r="X131" i="11"/>
  <c r="X47" i="11"/>
  <c r="X331" i="11"/>
  <c r="X203" i="11"/>
  <c r="X75" i="11"/>
  <c r="X279" i="11"/>
  <c r="X151" i="11"/>
  <c r="X265" i="11"/>
  <c r="X303" i="11"/>
  <c r="X239" i="11"/>
  <c r="X175" i="11"/>
  <c r="X111" i="11"/>
  <c r="X43" i="11"/>
  <c r="X315" i="11"/>
  <c r="X187" i="11"/>
  <c r="X59" i="11"/>
  <c r="X311" i="11"/>
  <c r="X199" i="11"/>
  <c r="X87" i="11"/>
  <c r="X99" i="11"/>
  <c r="X215" i="11"/>
  <c r="X271" i="11"/>
  <c r="X143" i="11"/>
  <c r="X251" i="11"/>
  <c r="X135" i="11"/>
  <c r="X36" i="11"/>
  <c r="X291" i="11"/>
  <c r="X195" i="11"/>
  <c r="X115" i="11"/>
  <c r="X15" i="11"/>
  <c r="X299" i="11"/>
  <c r="X171" i="11"/>
  <c r="X39" i="11"/>
  <c r="X247" i="11"/>
  <c r="X103" i="11"/>
  <c r="X13" i="11"/>
  <c r="X287" i="11"/>
  <c r="X223" i="11"/>
  <c r="X159" i="11"/>
  <c r="X95" i="11"/>
  <c r="X27" i="11"/>
  <c r="X283" i="11"/>
  <c r="X155" i="11"/>
  <c r="X23" i="11"/>
  <c r="X295" i="11"/>
  <c r="X167" i="11"/>
  <c r="X55" i="11"/>
  <c r="X83" i="11"/>
  <c r="N233" i="44"/>
  <c r="H244" i="20" s="1"/>
  <c r="N268" i="44"/>
  <c r="H256" i="20" s="1"/>
  <c r="AN339" i="44"/>
  <c r="N339" i="44"/>
  <c r="H214" i="20" s="1"/>
  <c r="AN331" i="44"/>
  <c r="N331" i="44"/>
  <c r="H68" i="20" s="1"/>
  <c r="AN319" i="44"/>
  <c r="N319" i="44"/>
  <c r="H55" i="20" s="1"/>
  <c r="AN311" i="44"/>
  <c r="N311" i="44"/>
  <c r="H51" i="20" s="1"/>
  <c r="AN299" i="44"/>
  <c r="N299" i="44"/>
  <c r="H21" i="20" s="1"/>
  <c r="AN291" i="44"/>
  <c r="N291" i="44"/>
  <c r="H49" i="20" s="1"/>
  <c r="AN346" i="44"/>
  <c r="N346" i="44"/>
  <c r="H323" i="20" s="1"/>
  <c r="AN342" i="44"/>
  <c r="N342" i="44"/>
  <c r="H191" i="20" s="1"/>
  <c r="AN334" i="44"/>
  <c r="N334" i="44"/>
  <c r="H283" i="20" s="1"/>
  <c r="AN330" i="44"/>
  <c r="N330" i="44"/>
  <c r="H239" i="20" s="1"/>
  <c r="AN326" i="44"/>
  <c r="N326" i="44"/>
  <c r="H255" i="20" s="1"/>
  <c r="AN318" i="44"/>
  <c r="N318" i="44"/>
  <c r="H232" i="20" s="1"/>
  <c r="AN314" i="44"/>
  <c r="N314" i="44"/>
  <c r="H91" i="20" s="1"/>
  <c r="AN310" i="44"/>
  <c r="N310" i="44"/>
  <c r="H54" i="20" s="1"/>
  <c r="AN306" i="44"/>
  <c r="N306" i="44"/>
  <c r="H53" i="20" s="1"/>
  <c r="AN302" i="44"/>
  <c r="N302" i="44"/>
  <c r="H27" i="20" s="1"/>
  <c r="AN298" i="44"/>
  <c r="N298" i="44"/>
  <c r="H29" i="20" s="1"/>
  <c r="AN290" i="44"/>
  <c r="N290" i="44"/>
  <c r="H48" i="20" s="1"/>
  <c r="AN286" i="44"/>
  <c r="N286" i="44"/>
  <c r="H36" i="20" s="1"/>
  <c r="AN278" i="44"/>
  <c r="N278" i="44"/>
  <c r="H269" i="20" s="1"/>
  <c r="AN270" i="44"/>
  <c r="N270" i="44"/>
  <c r="H186" i="20" s="1"/>
  <c r="AN266" i="44"/>
  <c r="N266" i="44"/>
  <c r="H235" i="20" s="1"/>
  <c r="AN258" i="44"/>
  <c r="N258" i="44"/>
  <c r="H213" i="20" s="1"/>
  <c r="AN250" i="44"/>
  <c r="N250" i="44"/>
  <c r="H81" i="20" s="1"/>
  <c r="AN238" i="44"/>
  <c r="N238" i="44"/>
  <c r="H225" i="20" s="1"/>
  <c r="AN345" i="44"/>
  <c r="N345" i="44"/>
  <c r="H72" i="20" s="1"/>
  <c r="AN341" i="44"/>
  <c r="N341" i="44"/>
  <c r="H179" i="20" s="1"/>
  <c r="AN337" i="44"/>
  <c r="N337" i="44"/>
  <c r="H249" i="20" s="1"/>
  <c r="AN333" i="44"/>
  <c r="N333" i="44"/>
  <c r="H76" i="20" s="1"/>
  <c r="AN329" i="44"/>
  <c r="N329" i="44"/>
  <c r="H149" i="20" s="1"/>
  <c r="AN325" i="44"/>
  <c r="N325" i="44"/>
  <c r="H171" i="20" s="1"/>
  <c r="AN321" i="44"/>
  <c r="N321" i="44"/>
  <c r="H245" i="20" s="1"/>
  <c r="AN317" i="44"/>
  <c r="N317" i="44"/>
  <c r="H92" i="20" s="1"/>
  <c r="AN313" i="44"/>
  <c r="N313" i="44"/>
  <c r="H26" i="20" s="1"/>
  <c r="AN309" i="44"/>
  <c r="N309" i="44"/>
  <c r="H35" i="20" s="1"/>
  <c r="AN305" i="44"/>
  <c r="N305" i="44"/>
  <c r="H25" i="20" s="1"/>
  <c r="AN301" i="44"/>
  <c r="N301" i="44"/>
  <c r="H58" i="20" s="1"/>
  <c r="AN297" i="44"/>
  <c r="N297" i="44"/>
  <c r="H57" i="20" s="1"/>
  <c r="AN293" i="44"/>
  <c r="N293" i="44"/>
  <c r="H31" i="20" s="1"/>
  <c r="AN289" i="44"/>
  <c r="N289" i="44"/>
  <c r="H33" i="20" s="1"/>
  <c r="AN285" i="44"/>
  <c r="N285" i="44"/>
  <c r="H62" i="20" s="1"/>
  <c r="AN281" i="44"/>
  <c r="N281" i="44"/>
  <c r="H20" i="20" s="1"/>
  <c r="AN277" i="44"/>
  <c r="N277" i="44"/>
  <c r="H167" i="20" s="1"/>
  <c r="AN273" i="44"/>
  <c r="N273" i="44"/>
  <c r="H259" i="20" s="1"/>
  <c r="AN269" i="44"/>
  <c r="N269" i="44"/>
  <c r="H174" i="20" s="1"/>
  <c r="AN265" i="44"/>
  <c r="N265" i="44"/>
  <c r="H293" i="20" s="1"/>
  <c r="AN261" i="44"/>
  <c r="N261" i="44"/>
  <c r="H66" i="20" s="1"/>
  <c r="AN257" i="44"/>
  <c r="N257" i="44"/>
  <c r="H223" i="20" s="1"/>
  <c r="AN253" i="44"/>
  <c r="N253" i="44"/>
  <c r="H220" i="20" s="1"/>
  <c r="AN249" i="44"/>
  <c r="N249" i="44"/>
  <c r="H204" i="20" s="1"/>
  <c r="AN245" i="44"/>
  <c r="N245" i="44"/>
  <c r="H294" i="20" s="1"/>
  <c r="AN241" i="44"/>
  <c r="N241" i="44"/>
  <c r="H117" i="20" s="1"/>
  <c r="AN237" i="44"/>
  <c r="N237" i="44"/>
  <c r="H211" i="20" s="1"/>
  <c r="AN229" i="44"/>
  <c r="N229" i="44"/>
  <c r="H126" i="20" s="1"/>
  <c r="AN225" i="44"/>
  <c r="N225" i="44"/>
  <c r="H334" i="20" s="1"/>
  <c r="AN221" i="44"/>
  <c r="N221" i="44"/>
  <c r="H101" i="20" s="1"/>
  <c r="AN217" i="44"/>
  <c r="N217" i="44"/>
  <c r="H217" i="20" s="1"/>
  <c r="AN213" i="44"/>
  <c r="N213" i="44"/>
  <c r="H182" i="20" s="1"/>
  <c r="AN209" i="44"/>
  <c r="N209" i="44"/>
  <c r="H322" i="20" s="1"/>
  <c r="AN205" i="44"/>
  <c r="N205" i="44"/>
  <c r="H139" i="20" s="1"/>
  <c r="AN201" i="44"/>
  <c r="N201" i="44"/>
  <c r="H201" i="20" s="1"/>
  <c r="AN197" i="44"/>
  <c r="N197" i="44"/>
  <c r="H328" i="20" s="1"/>
  <c r="AN193" i="44"/>
  <c r="N193" i="44"/>
  <c r="H106" i="20" s="1"/>
  <c r="AN189" i="44"/>
  <c r="N189" i="44"/>
  <c r="H279" i="20" s="1"/>
  <c r="AN185" i="44"/>
  <c r="N185" i="44"/>
  <c r="H345" i="20" s="1"/>
  <c r="AN181" i="44"/>
  <c r="N181" i="44"/>
  <c r="H358" i="20" s="1"/>
  <c r="AN177" i="44"/>
  <c r="N177" i="44"/>
  <c r="H264" i="20" s="1"/>
  <c r="AN173" i="44"/>
  <c r="N173" i="44"/>
  <c r="H127" i="20" s="1"/>
  <c r="AN169" i="44"/>
  <c r="N169" i="44"/>
  <c r="H129" i="20" s="1"/>
  <c r="AN165" i="44"/>
  <c r="N165" i="44"/>
  <c r="H317" i="20" s="1"/>
  <c r="AN161" i="44"/>
  <c r="N161" i="44"/>
  <c r="H143" i="20" s="1"/>
  <c r="AN157" i="44"/>
  <c r="N157" i="44"/>
  <c r="H140" i="20" s="1"/>
  <c r="AN153" i="44"/>
  <c r="N153" i="44"/>
  <c r="H324" i="20" s="1"/>
  <c r="AN149" i="44"/>
  <c r="N149" i="44"/>
  <c r="H326" i="20" s="1"/>
  <c r="AN145" i="44"/>
  <c r="N145" i="44"/>
  <c r="H45" i="20" s="1"/>
  <c r="AN141" i="44"/>
  <c r="N141" i="44"/>
  <c r="H276" i="20" s="1"/>
  <c r="AN137" i="44"/>
  <c r="N137" i="44"/>
  <c r="H109" i="20" s="1"/>
  <c r="AN133" i="44"/>
  <c r="N133" i="44"/>
  <c r="H166" i="20" s="1"/>
  <c r="AN129" i="44"/>
  <c r="N129" i="44"/>
  <c r="H301" i="20" s="1"/>
  <c r="AN125" i="44"/>
  <c r="N125" i="44"/>
  <c r="H115" i="20" s="1"/>
  <c r="AN121" i="44"/>
  <c r="N121" i="44"/>
  <c r="H336" i="20" s="1"/>
  <c r="AN117" i="44"/>
  <c r="N117" i="44"/>
  <c r="H356" i="20" s="1"/>
  <c r="AN113" i="44"/>
  <c r="N113" i="44"/>
  <c r="H278" i="20" s="1"/>
  <c r="AN109" i="44"/>
  <c r="N109" i="44"/>
  <c r="H193" i="20" s="1"/>
  <c r="AN105" i="44"/>
  <c r="N105" i="44"/>
  <c r="H229" i="20" s="1"/>
  <c r="AN101" i="44"/>
  <c r="N101" i="44"/>
  <c r="H300" i="20" s="1"/>
  <c r="AN97" i="44"/>
  <c r="N97" i="44"/>
  <c r="H161" i="20" s="1"/>
  <c r="AN93" i="44"/>
  <c r="N93" i="44"/>
  <c r="H240" i="20" s="1"/>
  <c r="AN89" i="44"/>
  <c r="N89" i="44"/>
  <c r="H82" i="20" s="1"/>
  <c r="AN85" i="44"/>
  <c r="N85" i="44"/>
  <c r="H209" i="20" s="1"/>
  <c r="AN81" i="44"/>
  <c r="N81" i="44"/>
  <c r="H43" i="20" s="1"/>
  <c r="AN77" i="44"/>
  <c r="N77" i="44"/>
  <c r="H226" i="20" s="1"/>
  <c r="AN73" i="44"/>
  <c r="N73" i="44"/>
  <c r="H173" i="20" s="1"/>
  <c r="AN69" i="44"/>
  <c r="N69" i="44"/>
  <c r="H118" i="20" s="1"/>
  <c r="AN65" i="44"/>
  <c r="N65" i="44"/>
  <c r="H251" i="20" s="1"/>
  <c r="AN61" i="44"/>
  <c r="N61" i="44"/>
  <c r="H80" i="20" s="1"/>
  <c r="AN57" i="44"/>
  <c r="N57" i="44"/>
  <c r="H205" i="20" s="1"/>
  <c r="AN53" i="44"/>
  <c r="N53" i="44"/>
  <c r="H168" i="20" s="1"/>
  <c r="AN49" i="44"/>
  <c r="N49" i="44"/>
  <c r="H107" i="20" s="1"/>
  <c r="AN45" i="44"/>
  <c r="N45" i="44"/>
  <c r="H165" i="20" s="1"/>
  <c r="AN41" i="44"/>
  <c r="N41" i="44"/>
  <c r="H266" i="20" s="1"/>
  <c r="AN37" i="44"/>
  <c r="N37" i="44"/>
  <c r="H184" i="20" s="1"/>
  <c r="AN33" i="44"/>
  <c r="N33" i="44"/>
  <c r="H221" i="20" s="1"/>
  <c r="AN29" i="44"/>
  <c r="N29" i="44"/>
  <c r="H97" i="20" s="1"/>
  <c r="AN25" i="44"/>
  <c r="N25" i="44"/>
  <c r="H155" i="20" s="1"/>
  <c r="AN21" i="44"/>
  <c r="N21" i="44"/>
  <c r="H100" i="20" s="1"/>
  <c r="AN17" i="44"/>
  <c r="N17" i="44"/>
  <c r="H215" i="20" s="1"/>
  <c r="AN13" i="44"/>
  <c r="N13" i="44"/>
  <c r="H219" i="20" s="1"/>
  <c r="AN9" i="44"/>
  <c r="N9" i="44"/>
  <c r="H275" i="20" s="1"/>
  <c r="AN5" i="44"/>
  <c r="N5" i="44"/>
  <c r="H83" i="20" s="1"/>
  <c r="AO345" i="44"/>
  <c r="AO341" i="44"/>
  <c r="AO337" i="44"/>
  <c r="AO333" i="44"/>
  <c r="AO329" i="44"/>
  <c r="AO325" i="44"/>
  <c r="AO321" i="44"/>
  <c r="AO317" i="44"/>
  <c r="AO313" i="44"/>
  <c r="AO308" i="44"/>
  <c r="AO304" i="44"/>
  <c r="AO300" i="44"/>
  <c r="AO296" i="44"/>
  <c r="AO292" i="44"/>
  <c r="AO288" i="44"/>
  <c r="AO284" i="44"/>
  <c r="AO280" i="44"/>
  <c r="AO276" i="44"/>
  <c r="AO272" i="44"/>
  <c r="AO268" i="44"/>
  <c r="AO264" i="44"/>
  <c r="AO260" i="44"/>
  <c r="AO256" i="44"/>
  <c r="AO252" i="44"/>
  <c r="AO248" i="44"/>
  <c r="AO244" i="44"/>
  <c r="AO240" i="44"/>
  <c r="AO236" i="44"/>
  <c r="AO232" i="44"/>
  <c r="AO228" i="44"/>
  <c r="AO224" i="44"/>
  <c r="AO220" i="44"/>
  <c r="AO216" i="44"/>
  <c r="AO212" i="44"/>
  <c r="AO208" i="44"/>
  <c r="AO204" i="44"/>
  <c r="AO200" i="44"/>
  <c r="AO196" i="44"/>
  <c r="AO192" i="44"/>
  <c r="AO188" i="44"/>
  <c r="AO184" i="44"/>
  <c r="AO180" i="44"/>
  <c r="AO176" i="44"/>
  <c r="AO172" i="44"/>
  <c r="AO168" i="44"/>
  <c r="AO164" i="44"/>
  <c r="AO160" i="44"/>
  <c r="AO156" i="44"/>
  <c r="AO152" i="44"/>
  <c r="AO148" i="44"/>
  <c r="AO144" i="44"/>
  <c r="AO140" i="44"/>
  <c r="AO136" i="44"/>
  <c r="AO132" i="44"/>
  <c r="AO128" i="44"/>
  <c r="AO124" i="44"/>
  <c r="AO120" i="44"/>
  <c r="AO116" i="44"/>
  <c r="AO112" i="44"/>
  <c r="AO108" i="44"/>
  <c r="AO104" i="44"/>
  <c r="AO100" i="44"/>
  <c r="AO96" i="44"/>
  <c r="AO92" i="44"/>
  <c r="AO88" i="44"/>
  <c r="AO84" i="44"/>
  <c r="AO80" i="44"/>
  <c r="AO76" i="44"/>
  <c r="AO72" i="44"/>
  <c r="AO68" i="44"/>
  <c r="AO64" i="44"/>
  <c r="AO60" i="44"/>
  <c r="AO56" i="44"/>
  <c r="AO52" i="44"/>
  <c r="AO48" i="44"/>
  <c r="AO44" i="44"/>
  <c r="AO40" i="44"/>
  <c r="AO36" i="44"/>
  <c r="AO32" i="44"/>
  <c r="AO28" i="44"/>
  <c r="AO24" i="44"/>
  <c r="AO20" i="44"/>
  <c r="AO16" i="44"/>
  <c r="AO12" i="44"/>
  <c r="AO8" i="44"/>
  <c r="AN348" i="44"/>
  <c r="N348" i="44"/>
  <c r="H335" i="20" s="1"/>
  <c r="AN344" i="44"/>
  <c r="N344" i="44"/>
  <c r="H114" i="20" s="1"/>
  <c r="AN340" i="44"/>
  <c r="N340" i="44"/>
  <c r="H299" i="20" s="1"/>
  <c r="AN336" i="44"/>
  <c r="N336" i="44"/>
  <c r="H199" i="20" s="1"/>
  <c r="AN332" i="44"/>
  <c r="N332" i="44"/>
  <c r="H93" i="20" s="1"/>
  <c r="AN328" i="44"/>
  <c r="N328" i="44"/>
  <c r="H77" i="20" s="1"/>
  <c r="AN324" i="44"/>
  <c r="N324" i="44"/>
  <c r="H231" i="20" s="1"/>
  <c r="AN320" i="44"/>
  <c r="N320" i="44"/>
  <c r="H94" i="20" s="1"/>
  <c r="AN316" i="44"/>
  <c r="N316" i="44"/>
  <c r="H70" i="20" s="1"/>
  <c r="AN308" i="44"/>
  <c r="N308" i="44"/>
  <c r="H23" i="20" s="1"/>
  <c r="AN304" i="44"/>
  <c r="N304" i="44"/>
  <c r="H28" i="20" s="1"/>
  <c r="AN300" i="44"/>
  <c r="N300" i="44"/>
  <c r="H44" i="20" s="1"/>
  <c r="AN296" i="44"/>
  <c r="N296" i="44"/>
  <c r="H46" i="20" s="1"/>
  <c r="AN292" i="44"/>
  <c r="N292" i="44"/>
  <c r="H40" i="20" s="1"/>
  <c r="AN288" i="44"/>
  <c r="N288" i="44"/>
  <c r="H39" i="20" s="1"/>
  <c r="AN284" i="44"/>
  <c r="N284" i="44"/>
  <c r="H56" i="20" s="1"/>
  <c r="AN280" i="44"/>
  <c r="N280" i="44"/>
  <c r="H271" i="20" s="1"/>
  <c r="AN276" i="44"/>
  <c r="N276" i="44"/>
  <c r="H198" i="20" s="1"/>
  <c r="AN272" i="44"/>
  <c r="N272" i="44"/>
  <c r="H263" i="20" s="1"/>
  <c r="AN264" i="44"/>
  <c r="N264" i="44"/>
  <c r="H224" i="20" s="1"/>
  <c r="AN260" i="44"/>
  <c r="N260" i="44"/>
  <c r="H218" i="20" s="1"/>
  <c r="AN256" i="44"/>
  <c r="N256" i="44"/>
  <c r="H242" i="20" s="1"/>
  <c r="AN252" i="44"/>
  <c r="N252" i="44"/>
  <c r="H188" i="20" s="1"/>
  <c r="AN248" i="44"/>
  <c r="N248" i="44"/>
  <c r="H332" i="20" s="1"/>
  <c r="AN244" i="44"/>
  <c r="N244" i="44"/>
  <c r="H192" i="20" s="1"/>
  <c r="AN240" i="44"/>
  <c r="N240" i="44"/>
  <c r="H135" i="20" s="1"/>
  <c r="AN236" i="44"/>
  <c r="N236" i="44"/>
  <c r="H176" i="20" s="1"/>
  <c r="AN232" i="44"/>
  <c r="N232" i="44"/>
  <c r="H185" i="20" s="1"/>
  <c r="AN228" i="44"/>
  <c r="N228" i="44"/>
  <c r="H119" i="20" s="1"/>
  <c r="AN224" i="44"/>
  <c r="N224" i="44"/>
  <c r="H310" i="20" s="1"/>
  <c r="AN220" i="44"/>
  <c r="N220" i="44"/>
  <c r="H151" i="20" s="1"/>
  <c r="AN216" i="44"/>
  <c r="N216" i="44"/>
  <c r="H297" i="20" s="1"/>
  <c r="AN212" i="44"/>
  <c r="N212" i="44"/>
  <c r="H136" i="20" s="1"/>
  <c r="AN208" i="44"/>
  <c r="N208" i="44"/>
  <c r="H281" i="20" s="1"/>
  <c r="AN204" i="44"/>
  <c r="N204" i="44"/>
  <c r="H315" i="20" s="1"/>
  <c r="AN200" i="44"/>
  <c r="N200" i="44"/>
  <c r="H344" i="20" s="1"/>
  <c r="AN196" i="44"/>
  <c r="N196" i="44"/>
  <c r="H284" i="20" s="1"/>
  <c r="AN192" i="44"/>
  <c r="N192" i="44"/>
  <c r="H206" i="20" s="1"/>
  <c r="AN188" i="44"/>
  <c r="N188" i="44"/>
  <c r="H288" i="20" s="1"/>
  <c r="AN184" i="44"/>
  <c r="N184" i="44"/>
  <c r="H316" i="20" s="1"/>
  <c r="AN180" i="44"/>
  <c r="N180" i="44"/>
  <c r="H359" i="20" s="1"/>
  <c r="AN176" i="44"/>
  <c r="N176" i="44"/>
  <c r="H290" i="20" s="1"/>
  <c r="AN172" i="44"/>
  <c r="N172" i="44"/>
  <c r="H267" i="20" s="1"/>
  <c r="AN168" i="44"/>
  <c r="N168" i="44"/>
  <c r="H141" i="20" s="1"/>
  <c r="AN164" i="44"/>
  <c r="N164" i="44"/>
  <c r="H78" i="20" s="1"/>
  <c r="AN160" i="44"/>
  <c r="N160" i="44"/>
  <c r="H304" i="20" s="1"/>
  <c r="AN156" i="44"/>
  <c r="N156" i="44"/>
  <c r="H37" i="20" s="1"/>
  <c r="AN152" i="44"/>
  <c r="N152" i="44"/>
  <c r="H50" i="20" s="1"/>
  <c r="AN148" i="44"/>
  <c r="N148" i="44"/>
  <c r="H319" i="20" s="1"/>
  <c r="AN144" i="44"/>
  <c r="N144" i="44"/>
  <c r="H341" i="20" s="1"/>
  <c r="AN140" i="44"/>
  <c r="N140" i="44"/>
  <c r="H148" i="20" s="1"/>
  <c r="AN136" i="44"/>
  <c r="N136" i="44"/>
  <c r="H169" i="20" s="1"/>
  <c r="AN132" i="44"/>
  <c r="N132" i="44"/>
  <c r="H268" i="20" s="1"/>
  <c r="AN128" i="44"/>
  <c r="N128" i="44"/>
  <c r="H75" i="20" s="1"/>
  <c r="AN124" i="44"/>
  <c r="N124" i="44"/>
  <c r="H277" i="20" s="1"/>
  <c r="AN120" i="44"/>
  <c r="N120" i="44"/>
  <c r="H253" i="20" s="1"/>
  <c r="AN116" i="44"/>
  <c r="N116" i="44"/>
  <c r="H145" i="20" s="1"/>
  <c r="AN112" i="44"/>
  <c r="N112" i="44"/>
  <c r="H285" i="20" s="1"/>
  <c r="AN108" i="44"/>
  <c r="N108" i="44"/>
  <c r="H286" i="20" s="1"/>
  <c r="AN104" i="44"/>
  <c r="N104" i="44"/>
  <c r="H314" i="20" s="1"/>
  <c r="AN100" i="44"/>
  <c r="N100" i="44"/>
  <c r="H247" i="20" s="1"/>
  <c r="AN96" i="44"/>
  <c r="N96" i="44"/>
  <c r="H212" i="20" s="1"/>
  <c r="AN92" i="44"/>
  <c r="N92" i="44"/>
  <c r="H187" i="20" s="1"/>
  <c r="AN88" i="44"/>
  <c r="N88" i="44"/>
  <c r="H197" i="20" s="1"/>
  <c r="AN84" i="44"/>
  <c r="N84" i="44"/>
  <c r="H190" i="20" s="1"/>
  <c r="AN80" i="44"/>
  <c r="N80" i="44"/>
  <c r="H108" i="20" s="1"/>
  <c r="AN76" i="44"/>
  <c r="N76" i="44"/>
  <c r="H291" i="20" s="1"/>
  <c r="AN72" i="44"/>
  <c r="N72" i="44"/>
  <c r="H131" i="20" s="1"/>
  <c r="AN68" i="44"/>
  <c r="N68" i="44"/>
  <c r="H95" i="20" s="1"/>
  <c r="AN64" i="44"/>
  <c r="N64" i="44"/>
  <c r="H89" i="20" s="1"/>
  <c r="AN60" i="44"/>
  <c r="N60" i="44"/>
  <c r="H238" i="20" s="1"/>
  <c r="AN56" i="44"/>
  <c r="N56" i="44"/>
  <c r="H228" i="20" s="1"/>
  <c r="AN52" i="44"/>
  <c r="N52" i="44"/>
  <c r="H152" i="20" s="1"/>
  <c r="AN48" i="44"/>
  <c r="N48" i="44"/>
  <c r="H160" i="20" s="1"/>
  <c r="AN44" i="44"/>
  <c r="N44" i="44"/>
  <c r="H60" i="20" s="1"/>
  <c r="AN40" i="44"/>
  <c r="N40" i="44"/>
  <c r="H327" i="20" s="1"/>
  <c r="AN36" i="44"/>
  <c r="N36" i="44"/>
  <c r="H261" i="20" s="1"/>
  <c r="AN32" i="44"/>
  <c r="N32" i="44"/>
  <c r="H340" i="20" s="1"/>
  <c r="AN28" i="44"/>
  <c r="N28" i="44"/>
  <c r="H230" i="20" s="1"/>
  <c r="AN24" i="44"/>
  <c r="N24" i="44"/>
  <c r="H194" i="20" s="1"/>
  <c r="AN20" i="44"/>
  <c r="N20" i="44"/>
  <c r="H65" i="20" s="1"/>
  <c r="AN16" i="44"/>
  <c r="N16" i="44"/>
  <c r="H339" i="20" s="1"/>
  <c r="AN12" i="44"/>
  <c r="N12" i="44"/>
  <c r="H156" i="20" s="1"/>
  <c r="AN8" i="44"/>
  <c r="N8" i="44"/>
  <c r="H347" i="20" s="1"/>
  <c r="AO348" i="44"/>
  <c r="AO344" i="44"/>
  <c r="AO340" i="44"/>
  <c r="AO336" i="44"/>
  <c r="AO332" i="44"/>
  <c r="AO328" i="44"/>
  <c r="AO324" i="44"/>
  <c r="AO320" i="44"/>
  <c r="AO316" i="44"/>
  <c r="AO311" i="44"/>
  <c r="AO307" i="44"/>
  <c r="AO299" i="44"/>
  <c r="AO295" i="44"/>
  <c r="AO291" i="44"/>
  <c r="AO287" i="44"/>
  <c r="AO283" i="44"/>
  <c r="AO279" i="44"/>
  <c r="AO275" i="44"/>
  <c r="AO271" i="44"/>
  <c r="AO267" i="44"/>
  <c r="AO263" i="44"/>
  <c r="AO259" i="44"/>
  <c r="AO255" i="44"/>
  <c r="AO251" i="44"/>
  <c r="AO247" i="44"/>
  <c r="AO243" i="44"/>
  <c r="AO239" i="44"/>
  <c r="AO235" i="44"/>
  <c r="AO231" i="44"/>
  <c r="AO227" i="44"/>
  <c r="AO223" i="44"/>
  <c r="AO219" i="44"/>
  <c r="AO215" i="44"/>
  <c r="AO211" i="44"/>
  <c r="AO207" i="44"/>
  <c r="AO203" i="44"/>
  <c r="AO199" i="44"/>
  <c r="AO195" i="44"/>
  <c r="AO191" i="44"/>
  <c r="AO187" i="44"/>
  <c r="AO183" i="44"/>
  <c r="AO179" i="44"/>
  <c r="AO175" i="44"/>
  <c r="AO171" i="44"/>
  <c r="AO167" i="44"/>
  <c r="AO163" i="44"/>
  <c r="AO159" i="44"/>
  <c r="AO155" i="44"/>
  <c r="AO151" i="44"/>
  <c r="AO147" i="44"/>
  <c r="AO143" i="44"/>
  <c r="AO139" i="44"/>
  <c r="AO135" i="44"/>
  <c r="AO131" i="44"/>
  <c r="AO127" i="44"/>
  <c r="AO123" i="44"/>
  <c r="AO119" i="44"/>
  <c r="AO115" i="44"/>
  <c r="AO111" i="44"/>
  <c r="AO107" i="44"/>
  <c r="AO103" i="44"/>
  <c r="AO99" i="44"/>
  <c r="AO95" i="44"/>
  <c r="AO91" i="44"/>
  <c r="AO87" i="44"/>
  <c r="AO83" i="44"/>
  <c r="AO79" i="44"/>
  <c r="AO75" i="44"/>
  <c r="AO71" i="44"/>
  <c r="AO67" i="44"/>
  <c r="AO63" i="44"/>
  <c r="AO59" i="44"/>
  <c r="AO55" i="44"/>
  <c r="AO51" i="44"/>
  <c r="AO47" i="44"/>
  <c r="AO43" i="44"/>
  <c r="AO39" i="44"/>
  <c r="AO35" i="44"/>
  <c r="AO31" i="44"/>
  <c r="AO27" i="44"/>
  <c r="AO23" i="44"/>
  <c r="AO19" i="44"/>
  <c r="AO15" i="44"/>
  <c r="AO11" i="44"/>
  <c r="AO7" i="44"/>
  <c r="AN343" i="44"/>
  <c r="N343" i="44"/>
  <c r="H280" i="20" s="1"/>
  <c r="AN323" i="44"/>
  <c r="N323" i="44"/>
  <c r="H162" i="20" s="1"/>
  <c r="AN295" i="44"/>
  <c r="N295" i="44"/>
  <c r="H22" i="20" s="1"/>
  <c r="AN283" i="44"/>
  <c r="N283" i="44"/>
  <c r="H59" i="20" s="1"/>
  <c r="AN279" i="44"/>
  <c r="N279" i="44"/>
  <c r="H104" i="20" s="1"/>
  <c r="AN275" i="44"/>
  <c r="N275" i="44"/>
  <c r="H236" i="20" s="1"/>
  <c r="AN271" i="44"/>
  <c r="N271" i="44"/>
  <c r="H64" i="20" s="1"/>
  <c r="AN267" i="44"/>
  <c r="N267" i="44"/>
  <c r="H348" i="20" s="1"/>
  <c r="AN263" i="44"/>
  <c r="N263" i="44"/>
  <c r="H170" i="20" s="1"/>
  <c r="AN259" i="44"/>
  <c r="N259" i="44"/>
  <c r="H208" i="20" s="1"/>
  <c r="AN255" i="44"/>
  <c r="N255" i="44"/>
  <c r="H349" i="20" s="1"/>
  <c r="AN251" i="44"/>
  <c r="N251" i="44"/>
  <c r="H203" i="20" s="1"/>
  <c r="AN247" i="44"/>
  <c r="N247" i="44"/>
  <c r="H180" i="20" s="1"/>
  <c r="AN243" i="44"/>
  <c r="N243" i="44"/>
  <c r="H292" i="20" s="1"/>
  <c r="AN239" i="44"/>
  <c r="N239" i="44"/>
  <c r="H69" i="20" s="1"/>
  <c r="AN235" i="44"/>
  <c r="N235" i="44"/>
  <c r="H196" i="20" s="1"/>
  <c r="AN231" i="44"/>
  <c r="N231" i="44"/>
  <c r="H74" i="20" s="1"/>
  <c r="AN227" i="44"/>
  <c r="N227" i="44"/>
  <c r="H296" i="20" s="1"/>
  <c r="AN223" i="44"/>
  <c r="N223" i="44"/>
  <c r="H355" i="20" s="1"/>
  <c r="AN219" i="44"/>
  <c r="N219" i="44"/>
  <c r="H325" i="20" s="1"/>
  <c r="AN215" i="44"/>
  <c r="N215" i="44"/>
  <c r="H311" i="20" s="1"/>
  <c r="AN211" i="44"/>
  <c r="N211" i="44"/>
  <c r="H302" i="20" s="1"/>
  <c r="AN207" i="44"/>
  <c r="N207" i="44"/>
  <c r="H116" i="20" s="1"/>
  <c r="AN203" i="44"/>
  <c r="N203" i="44"/>
  <c r="H313" i="20" s="1"/>
  <c r="AN199" i="44"/>
  <c r="N199" i="44"/>
  <c r="H42" i="20" s="1"/>
  <c r="AN195" i="44"/>
  <c r="N195" i="44"/>
  <c r="H350" i="20" s="1"/>
  <c r="AN191" i="44"/>
  <c r="N191" i="44"/>
  <c r="H154" i="20" s="1"/>
  <c r="AN187" i="44"/>
  <c r="N187" i="44"/>
  <c r="H262" i="20" s="1"/>
  <c r="AN183" i="44"/>
  <c r="N183" i="44"/>
  <c r="H86" i="20" s="1"/>
  <c r="AN179" i="44"/>
  <c r="N179" i="44"/>
  <c r="H234" i="20" s="1"/>
  <c r="AN175" i="44"/>
  <c r="N175" i="44"/>
  <c r="H320" i="20" s="1"/>
  <c r="AN171" i="44"/>
  <c r="N171" i="44"/>
  <c r="H330" i="20" s="1"/>
  <c r="AN167" i="44"/>
  <c r="N167" i="44"/>
  <c r="H189" i="20" s="1"/>
  <c r="AN163" i="44"/>
  <c r="N163" i="44"/>
  <c r="H351" i="20" s="1"/>
  <c r="AN159" i="44"/>
  <c r="N159" i="44"/>
  <c r="H128" i="20" s="1"/>
  <c r="AN155" i="44"/>
  <c r="N155" i="44"/>
  <c r="H99" i="20" s="1"/>
  <c r="AN151" i="44"/>
  <c r="N151" i="44"/>
  <c r="H85" i="20" s="1"/>
  <c r="AN147" i="44"/>
  <c r="N147" i="44"/>
  <c r="H52" i="20" s="1"/>
  <c r="AN143" i="44"/>
  <c r="N143" i="44"/>
  <c r="H352" i="20" s="1"/>
  <c r="AN139" i="44"/>
  <c r="N139" i="44"/>
  <c r="H309" i="20" s="1"/>
  <c r="AN135" i="44"/>
  <c r="N135" i="44"/>
  <c r="H157" i="20" s="1"/>
  <c r="AN131" i="44"/>
  <c r="N131" i="44"/>
  <c r="H110" i="20" s="1"/>
  <c r="AN127" i="44"/>
  <c r="N127" i="44"/>
  <c r="H260" i="20" s="1"/>
  <c r="AN123" i="44"/>
  <c r="N123" i="44"/>
  <c r="H258" i="20" s="1"/>
  <c r="AN119" i="44"/>
  <c r="N119" i="44"/>
  <c r="H282" i="20" s="1"/>
  <c r="AN115" i="44"/>
  <c r="N115" i="44"/>
  <c r="H47" i="20" s="1"/>
  <c r="AN111" i="44"/>
  <c r="N111" i="44"/>
  <c r="H308" i="20" s="1"/>
  <c r="AN107" i="44"/>
  <c r="N107" i="44"/>
  <c r="H250" i="20" s="1"/>
  <c r="AN103" i="44"/>
  <c r="N103" i="44"/>
  <c r="H338" i="20" s="1"/>
  <c r="AN99" i="44"/>
  <c r="N99" i="44"/>
  <c r="H133" i="20" s="1"/>
  <c r="AN95" i="44"/>
  <c r="N95" i="44"/>
  <c r="H227" i="20" s="1"/>
  <c r="AN91" i="44"/>
  <c r="N91" i="44"/>
  <c r="H134" i="20" s="1"/>
  <c r="AN87" i="44"/>
  <c r="N87" i="44"/>
  <c r="H120" i="20" s="1"/>
  <c r="AN83" i="44"/>
  <c r="N83" i="44"/>
  <c r="H163" i="20" s="1"/>
  <c r="AN79" i="44"/>
  <c r="N79" i="44"/>
  <c r="H103" i="20" s="1"/>
  <c r="AN75" i="44"/>
  <c r="N75" i="44"/>
  <c r="H237" i="20" s="1"/>
  <c r="AN71" i="44"/>
  <c r="N71" i="44"/>
  <c r="H63" i="20" s="1"/>
  <c r="AN67" i="44"/>
  <c r="N67" i="44"/>
  <c r="H207" i="20" s="1"/>
  <c r="AN63" i="44"/>
  <c r="N63" i="44"/>
  <c r="H113" i="20" s="1"/>
  <c r="AN59" i="44"/>
  <c r="N59" i="44"/>
  <c r="H270" i="20" s="1"/>
  <c r="AN55" i="44"/>
  <c r="N55" i="44"/>
  <c r="H246" i="20" s="1"/>
  <c r="AN51" i="44"/>
  <c r="N51" i="44"/>
  <c r="H252" i="20" s="1"/>
  <c r="AN47" i="44"/>
  <c r="N47" i="44"/>
  <c r="H333" i="20" s="1"/>
  <c r="AN43" i="44"/>
  <c r="N43" i="44"/>
  <c r="H295" i="20" s="1"/>
  <c r="AN39" i="44"/>
  <c r="N39" i="44"/>
  <c r="H137" i="20" s="1"/>
  <c r="AN35" i="44"/>
  <c r="N35" i="44"/>
  <c r="H132" i="20" s="1"/>
  <c r="AN31" i="44"/>
  <c r="N31" i="44"/>
  <c r="H102" i="20" s="1"/>
  <c r="AN27" i="44"/>
  <c r="N27" i="44"/>
  <c r="H172" i="20" s="1"/>
  <c r="AN23" i="44"/>
  <c r="N23" i="44"/>
  <c r="H146" i="20" s="1"/>
  <c r="AN19" i="44"/>
  <c r="N19" i="44"/>
  <c r="H158" i="20" s="1"/>
  <c r="AN15" i="44"/>
  <c r="N15" i="44"/>
  <c r="H87" i="20" s="1"/>
  <c r="AN11" i="44"/>
  <c r="N11" i="44"/>
  <c r="H41" i="20" s="1"/>
  <c r="AN7" i="44"/>
  <c r="N7" i="44"/>
  <c r="H274" i="20" s="1"/>
  <c r="AO347" i="44"/>
  <c r="AO343" i="44"/>
  <c r="AO339" i="44"/>
  <c r="AO335" i="44"/>
  <c r="AO331" i="44"/>
  <c r="AO327" i="44"/>
  <c r="AO323" i="44"/>
  <c r="AO319" i="44"/>
  <c r="AO315" i="44"/>
  <c r="AO310" i="44"/>
  <c r="AO306" i="44"/>
  <c r="AO302" i="44"/>
  <c r="AO298" i="44"/>
  <c r="AO290" i="44"/>
  <c r="AO286" i="44"/>
  <c r="AO282" i="44"/>
  <c r="AO278" i="44"/>
  <c r="AO274" i="44"/>
  <c r="AO270" i="44"/>
  <c r="AO266" i="44"/>
  <c r="AO262" i="44"/>
  <c r="AO258" i="44"/>
  <c r="AO254" i="44"/>
  <c r="AO250" i="44"/>
  <c r="AO246" i="44"/>
  <c r="AO242" i="44"/>
  <c r="AO238" i="44"/>
  <c r="AO234" i="44"/>
  <c r="AO230" i="44"/>
  <c r="AO226" i="44"/>
  <c r="AO222" i="44"/>
  <c r="AO218" i="44"/>
  <c r="AO214" i="44"/>
  <c r="AO210" i="44"/>
  <c r="AO206" i="44"/>
  <c r="AO202" i="44"/>
  <c r="AO198" i="44"/>
  <c r="AO194" i="44"/>
  <c r="AO190" i="44"/>
  <c r="AO186" i="44"/>
  <c r="AO182" i="44"/>
  <c r="AO178" i="44"/>
  <c r="AO174" i="44"/>
  <c r="AO170" i="44"/>
  <c r="AO166" i="44"/>
  <c r="AO162" i="44"/>
  <c r="AO158" i="44"/>
  <c r="AO154" i="44"/>
  <c r="AO150" i="44"/>
  <c r="AO146" i="44"/>
  <c r="AO142" i="44"/>
  <c r="AO138" i="44"/>
  <c r="AO134" i="44"/>
  <c r="AO130" i="44"/>
  <c r="AO126" i="44"/>
  <c r="AO122" i="44"/>
  <c r="AO118" i="44"/>
  <c r="AO114" i="44"/>
  <c r="AO110" i="44"/>
  <c r="AO106" i="44"/>
  <c r="AO102" i="44"/>
  <c r="AO98" i="44"/>
  <c r="AO94" i="44"/>
  <c r="AO90" i="44"/>
  <c r="AO86" i="44"/>
  <c r="AO82" i="44"/>
  <c r="AO78" i="44"/>
  <c r="AO74" i="44"/>
  <c r="AO70" i="44"/>
  <c r="AO66" i="44"/>
  <c r="AO62" i="44"/>
  <c r="AO58" i="44"/>
  <c r="AO54" i="44"/>
  <c r="AO50" i="44"/>
  <c r="AO46" i="44"/>
  <c r="AO42" i="44"/>
  <c r="AO38" i="44"/>
  <c r="AO34" i="44"/>
  <c r="AO30" i="44"/>
  <c r="AO26" i="44"/>
  <c r="AO22" i="44"/>
  <c r="AO18" i="44"/>
  <c r="AO14" i="44"/>
  <c r="AO10" i="44"/>
  <c r="AO6" i="44"/>
  <c r="AN347" i="44"/>
  <c r="N347" i="44"/>
  <c r="H307" i="20" s="1"/>
  <c r="AN335" i="44"/>
  <c r="N335" i="44"/>
  <c r="H123" i="20" s="1"/>
  <c r="AN327" i="44"/>
  <c r="N327" i="44"/>
  <c r="H265" i="20" s="1"/>
  <c r="AN315" i="44"/>
  <c r="N315" i="44"/>
  <c r="H241" i="20" s="1"/>
  <c r="AN307" i="44"/>
  <c r="N307" i="44"/>
  <c r="H19" i="20" s="1"/>
  <c r="AN287" i="44"/>
  <c r="N287" i="44"/>
  <c r="H24" i="20" s="1"/>
  <c r="AN338" i="44"/>
  <c r="N338" i="44"/>
  <c r="H248" i="20" s="1"/>
  <c r="AN322" i="44"/>
  <c r="N322" i="44"/>
  <c r="H159" i="20" s="1"/>
  <c r="AN282" i="44"/>
  <c r="N282" i="44"/>
  <c r="H34" i="20" s="1"/>
  <c r="AN274" i="44"/>
  <c r="N274" i="44"/>
  <c r="H164" i="20" s="1"/>
  <c r="AN262" i="44"/>
  <c r="N262" i="44"/>
  <c r="H343" i="20" s="1"/>
  <c r="AN254" i="44"/>
  <c r="N254" i="44"/>
  <c r="H216" i="20" s="1"/>
  <c r="AN246" i="44"/>
  <c r="N246" i="44"/>
  <c r="H318" i="20" s="1"/>
  <c r="AN242" i="44"/>
  <c r="N242" i="44"/>
  <c r="H175" i="20" s="1"/>
  <c r="AN234" i="44"/>
  <c r="N234" i="44"/>
  <c r="H200" i="20" s="1"/>
  <c r="AN230" i="44"/>
  <c r="N230" i="44"/>
  <c r="H121" i="20" s="1"/>
  <c r="AN226" i="44"/>
  <c r="N226" i="44"/>
  <c r="H360" i="20" s="1"/>
  <c r="AN222" i="44"/>
  <c r="N222" i="44"/>
  <c r="H150" i="20" s="1"/>
  <c r="AN218" i="44"/>
  <c r="N218" i="44"/>
  <c r="H153" i="20" s="1"/>
  <c r="AN214" i="44"/>
  <c r="N214" i="44"/>
  <c r="H289" i="20" s="1"/>
  <c r="AN210" i="44"/>
  <c r="N210" i="44"/>
  <c r="H112" i="20" s="1"/>
  <c r="AN206" i="44"/>
  <c r="N206" i="44"/>
  <c r="H122" i="20" s="1"/>
  <c r="AN202" i="44"/>
  <c r="N202" i="44"/>
  <c r="H357" i="20" s="1"/>
  <c r="AN198" i="44"/>
  <c r="N198" i="44"/>
  <c r="H130" i="20" s="1"/>
  <c r="AN194" i="44"/>
  <c r="N194" i="44"/>
  <c r="H303" i="20" s="1"/>
  <c r="AN190" i="44"/>
  <c r="N190" i="44"/>
  <c r="H354" i="20" s="1"/>
  <c r="AN186" i="44"/>
  <c r="N186" i="44"/>
  <c r="H331" i="20" s="1"/>
  <c r="AN182" i="44"/>
  <c r="N182" i="44"/>
  <c r="H306" i="20" s="1"/>
  <c r="AN178" i="44"/>
  <c r="N178" i="44"/>
  <c r="H84" i="20" s="1"/>
  <c r="AN174" i="44"/>
  <c r="N174" i="44"/>
  <c r="H147" i="20" s="1"/>
  <c r="AN170" i="44"/>
  <c r="N170" i="44"/>
  <c r="H305" i="20" s="1"/>
  <c r="AN166" i="44"/>
  <c r="N166" i="44"/>
  <c r="H124" i="20" s="1"/>
  <c r="AN162" i="44"/>
  <c r="N162" i="44"/>
  <c r="H144" i="20" s="1"/>
  <c r="AN158" i="44"/>
  <c r="N158" i="44"/>
  <c r="H210" i="20" s="1"/>
  <c r="AN154" i="44"/>
  <c r="N154" i="44"/>
  <c r="H32" i="20" s="1"/>
  <c r="AN150" i="44"/>
  <c r="N150" i="44"/>
  <c r="H98" i="20" s="1"/>
  <c r="AN146" i="44"/>
  <c r="N146" i="44"/>
  <c r="H88" i="20" s="1"/>
  <c r="AN142" i="44"/>
  <c r="N142" i="44"/>
  <c r="H105" i="20" s="1"/>
  <c r="AN138" i="44"/>
  <c r="N138" i="44"/>
  <c r="H353" i="20" s="1"/>
  <c r="AN134" i="44"/>
  <c r="N134" i="44"/>
  <c r="H346" i="20" s="1"/>
  <c r="AN130" i="44"/>
  <c r="N130" i="44"/>
  <c r="H257" i="20" s="1"/>
  <c r="AN126" i="44"/>
  <c r="N126" i="44"/>
  <c r="H272" i="20" s="1"/>
  <c r="AN122" i="44"/>
  <c r="N122" i="44"/>
  <c r="H254" i="20" s="1"/>
  <c r="AN118" i="44"/>
  <c r="N118" i="44"/>
  <c r="H273" i="20" s="1"/>
  <c r="AN114" i="44"/>
  <c r="N114" i="44"/>
  <c r="H202" i="20" s="1"/>
  <c r="AN110" i="44"/>
  <c r="N110" i="44"/>
  <c r="H195" i="20" s="1"/>
  <c r="AN106" i="44"/>
  <c r="N106" i="44"/>
  <c r="H329" i="20" s="1"/>
  <c r="AN102" i="44"/>
  <c r="N102" i="44"/>
  <c r="H337" i="20" s="1"/>
  <c r="AN98" i="44"/>
  <c r="N98" i="44"/>
  <c r="H178" i="20" s="1"/>
  <c r="AN94" i="44"/>
  <c r="N94" i="44"/>
  <c r="H287" i="20" s="1"/>
  <c r="AN90" i="44"/>
  <c r="N90" i="44"/>
  <c r="H298" i="20" s="1"/>
  <c r="AN86" i="44"/>
  <c r="N86" i="44"/>
  <c r="H125" i="20" s="1"/>
  <c r="AN82" i="44"/>
  <c r="N82" i="44"/>
  <c r="H38" i="20" s="1"/>
  <c r="AN78" i="44"/>
  <c r="N78" i="44"/>
  <c r="H61" i="20" s="1"/>
  <c r="AN74" i="44"/>
  <c r="N74" i="44"/>
  <c r="H183" i="20" s="1"/>
  <c r="AN70" i="44"/>
  <c r="N70" i="44"/>
  <c r="H96" i="20" s="1"/>
  <c r="AN66" i="44"/>
  <c r="N66" i="44"/>
  <c r="H67" i="20" s="1"/>
  <c r="AN62" i="44"/>
  <c r="N62" i="44"/>
  <c r="H79" i="20" s="1"/>
  <c r="AN58" i="44"/>
  <c r="N58" i="44"/>
  <c r="H177" i="20" s="1"/>
  <c r="AN54" i="44"/>
  <c r="N54" i="44"/>
  <c r="H111" i="20" s="1"/>
  <c r="AN50" i="44"/>
  <c r="N50" i="44"/>
  <c r="H30" i="20" s="1"/>
  <c r="AN46" i="44"/>
  <c r="N46" i="44"/>
  <c r="H71" i="20" s="1"/>
  <c r="AN42" i="44"/>
  <c r="N42" i="44"/>
  <c r="H312" i="20" s="1"/>
  <c r="AN38" i="44"/>
  <c r="N38" i="44"/>
  <c r="H321" i="20" s="1"/>
  <c r="AN34" i="44"/>
  <c r="N34" i="44"/>
  <c r="H243" i="20" s="1"/>
  <c r="AN30" i="44"/>
  <c r="N30" i="44"/>
  <c r="H90" i="20" s="1"/>
  <c r="AN26" i="44"/>
  <c r="N26" i="44"/>
  <c r="H342" i="20" s="1"/>
  <c r="AN22" i="44"/>
  <c r="N22" i="44"/>
  <c r="H181" i="20" s="1"/>
  <c r="AN18" i="44"/>
  <c r="N18" i="44"/>
  <c r="H138" i="20" s="1"/>
  <c r="AN14" i="44"/>
  <c r="N14" i="44"/>
  <c r="H142" i="20" s="1"/>
  <c r="AN10" i="44"/>
  <c r="N10" i="44"/>
  <c r="H222" i="20" s="1"/>
  <c r="AN6" i="44"/>
  <c r="N6" i="44"/>
  <c r="H233" i="20" s="1"/>
  <c r="AO346" i="44"/>
  <c r="AO342" i="44"/>
  <c r="AO338" i="44"/>
  <c r="AO334" i="44"/>
  <c r="AO330" i="44"/>
  <c r="AO326" i="44"/>
  <c r="AO322" i="44"/>
  <c r="AO318" i="44"/>
  <c r="AO314" i="44"/>
  <c r="AO309" i="44"/>
  <c r="AO305" i="44"/>
  <c r="AO301" i="44"/>
  <c r="AO297" i="44"/>
  <c r="AO293" i="44"/>
  <c r="AO289" i="44"/>
  <c r="AO285" i="44"/>
  <c r="AO281" i="44"/>
  <c r="AO277" i="44"/>
  <c r="AO273" i="44"/>
  <c r="AO269" i="44"/>
  <c r="AO265" i="44"/>
  <c r="AO261" i="44"/>
  <c r="AO257" i="44"/>
  <c r="AO253" i="44"/>
  <c r="AO249" i="44"/>
  <c r="AO245" i="44"/>
  <c r="AO241" i="44"/>
  <c r="AO237" i="44"/>
  <c r="AO233" i="44"/>
  <c r="AO229" i="44"/>
  <c r="AO225" i="44"/>
  <c r="AO221" i="44"/>
  <c r="AO217" i="44"/>
  <c r="AO213" i="44"/>
  <c r="AO209" i="44"/>
  <c r="AO205" i="44"/>
  <c r="AO201" i="44"/>
  <c r="AO197" i="44"/>
  <c r="AO193" i="44"/>
  <c r="AO189" i="44"/>
  <c r="AO185" i="44"/>
  <c r="AO181" i="44"/>
  <c r="AO177" i="44"/>
  <c r="AO173" i="44"/>
  <c r="AO169" i="44"/>
  <c r="AO165" i="44"/>
  <c r="AO161" i="44"/>
  <c r="AO157" i="44"/>
  <c r="AO153" i="44"/>
  <c r="AO149" i="44"/>
  <c r="AO145" i="44"/>
  <c r="AO141" i="44"/>
  <c r="AO137" i="44"/>
  <c r="AO133" i="44"/>
  <c r="AO129" i="44"/>
  <c r="AO125" i="44"/>
  <c r="AO121" i="44"/>
  <c r="AO117" i="44"/>
  <c r="AO113" i="44"/>
  <c r="AO109" i="44"/>
  <c r="AO105" i="44"/>
  <c r="AO101" i="44"/>
  <c r="AO97" i="44"/>
  <c r="AO93" i="44"/>
  <c r="AO89" i="44"/>
  <c r="AO85" i="44"/>
  <c r="AO81" i="44"/>
  <c r="AO77" i="44"/>
  <c r="AO73" i="44"/>
  <c r="AO69" i="44"/>
  <c r="AO65" i="44"/>
  <c r="AO61" i="44"/>
  <c r="AO57" i="44"/>
  <c r="AO53" i="44"/>
  <c r="AO49" i="44"/>
  <c r="AO45" i="44"/>
  <c r="AO41" i="44"/>
  <c r="AO37" i="44"/>
  <c r="AO33" i="44"/>
  <c r="AO29" i="44"/>
  <c r="AO25" i="44"/>
  <c r="AO21" i="44"/>
  <c r="AO17" i="44"/>
  <c r="AO13" i="44"/>
  <c r="AO9" i="44"/>
  <c r="AO5" i="44"/>
  <c r="AN268" i="44"/>
  <c r="AN233" i="44"/>
  <c r="N4" i="44"/>
  <c r="H73" i="20" s="1"/>
  <c r="N349" i="11"/>
  <c r="H282" i="82"/>
  <c r="G291" i="82"/>
  <c r="G292" i="82"/>
  <c r="G293" i="82"/>
  <c r="G298" i="82"/>
  <c r="G301" i="82"/>
  <c r="G308" i="82"/>
  <c r="G310" i="82"/>
  <c r="G9" i="82"/>
  <c r="G42" i="82"/>
  <c r="G48" i="82"/>
  <c r="G76" i="82"/>
  <c r="G79" i="82"/>
  <c r="G80" i="82"/>
  <c r="G113" i="82"/>
  <c r="G143" i="82"/>
  <c r="G145" i="82"/>
  <c r="G150" i="82"/>
  <c r="G152" i="82"/>
  <c r="G154" i="82"/>
  <c r="G197" i="82"/>
  <c r="G280" i="82"/>
  <c r="G281" i="82"/>
  <c r="G282" i="82"/>
  <c r="G283" i="82"/>
  <c r="G284" i="82"/>
  <c r="G285" i="82"/>
  <c r="G286" i="82"/>
  <c r="G287" i="82"/>
  <c r="G288" i="82"/>
  <c r="G289" i="82"/>
  <c r="G290" i="82"/>
  <c r="G294" i="82"/>
  <c r="G295" i="82"/>
  <c r="G296" i="82"/>
  <c r="G297" i="82"/>
  <c r="G299" i="82"/>
  <c r="G300" i="82"/>
  <c r="G302" i="82"/>
  <c r="G303" i="82"/>
  <c r="G304" i="82"/>
  <c r="AD304" i="82" s="1"/>
  <c r="G305" i="82"/>
  <c r="G306" i="82"/>
  <c r="G307" i="82"/>
  <c r="G309" i="82"/>
  <c r="G311" i="82"/>
  <c r="G317" i="82"/>
  <c r="G2" i="82"/>
  <c r="G3" i="82"/>
  <c r="G13" i="82"/>
  <c r="G18" i="82"/>
  <c r="G27" i="82"/>
  <c r="G28" i="82"/>
  <c r="G44" i="82"/>
  <c r="G59" i="82"/>
  <c r="G60" i="82"/>
  <c r="G62" i="82"/>
  <c r="G64" i="82"/>
  <c r="G66" i="82"/>
  <c r="G68" i="82"/>
  <c r="G69" i="82"/>
  <c r="G87" i="82"/>
  <c r="G126" i="82"/>
  <c r="G144" i="82"/>
  <c r="G148" i="82"/>
  <c r="G149" i="82"/>
  <c r="G153" i="82"/>
  <c r="G162" i="82"/>
  <c r="G176" i="82"/>
  <c r="G181" i="82"/>
  <c r="G229" i="82"/>
  <c r="G237" i="82"/>
  <c r="G248" i="82"/>
  <c r="G259" i="82"/>
  <c r="G269" i="82"/>
  <c r="G312" i="82"/>
  <c r="G314" i="82"/>
  <c r="G315" i="82"/>
  <c r="G318" i="82"/>
  <c r="G326" i="82"/>
  <c r="G329" i="82"/>
  <c r="G330" i="82"/>
  <c r="G331" i="82"/>
  <c r="G343" i="82"/>
  <c r="G12" i="82"/>
  <c r="G16" i="82"/>
  <c r="G19" i="82"/>
  <c r="G21" i="82"/>
  <c r="G23" i="82"/>
  <c r="G29" i="82"/>
  <c r="G33" i="82"/>
  <c r="G37" i="82"/>
  <c r="G47" i="82"/>
  <c r="G50" i="82"/>
  <c r="G52" i="82"/>
  <c r="G61" i="82"/>
  <c r="G67" i="82"/>
  <c r="G70" i="82"/>
  <c r="G77" i="82"/>
  <c r="G78" i="82"/>
  <c r="G84" i="82"/>
  <c r="G85" i="82"/>
  <c r="G89" i="82"/>
  <c r="G97" i="82"/>
  <c r="G114" i="82"/>
  <c r="G123" i="82"/>
  <c r="G129" i="82"/>
  <c r="G135" i="82"/>
  <c r="G138" i="82"/>
  <c r="G140" i="82"/>
  <c r="G155" i="82"/>
  <c r="G157" i="82"/>
  <c r="G159" i="82"/>
  <c r="G160" i="82"/>
  <c r="G164" i="82"/>
  <c r="G166" i="82"/>
  <c r="G167" i="82"/>
  <c r="G171" i="82"/>
  <c r="G172" i="82"/>
  <c r="G189" i="82"/>
  <c r="G191" i="82"/>
  <c r="G196" i="82"/>
  <c r="G203" i="82"/>
  <c r="G204" i="82"/>
  <c r="G205" i="82"/>
  <c r="G208" i="82"/>
  <c r="G210" i="82"/>
  <c r="G216" i="82"/>
  <c r="G218" i="82"/>
  <c r="G219" i="82"/>
  <c r="G220" i="82"/>
  <c r="G226" i="82"/>
  <c r="G227" i="82"/>
  <c r="G228" i="82"/>
  <c r="G238" i="82"/>
  <c r="G239" i="82"/>
  <c r="G277" i="82"/>
  <c r="G327" i="82"/>
  <c r="G333" i="82"/>
  <c r="G342" i="82"/>
  <c r="G4" i="82"/>
  <c r="G8" i="82"/>
  <c r="G10" i="82"/>
  <c r="G11" i="82"/>
  <c r="G15" i="82"/>
  <c r="G17" i="82"/>
  <c r="G20" i="82"/>
  <c r="G22" i="82"/>
  <c r="G25" i="82"/>
  <c r="G26" i="82"/>
  <c r="G31" i="82"/>
  <c r="G32" i="82"/>
  <c r="G35" i="82"/>
  <c r="G43" i="82"/>
  <c r="G46" i="82"/>
  <c r="G51" i="82"/>
  <c r="G53" i="82"/>
  <c r="G54" i="82"/>
  <c r="G55" i="82"/>
  <c r="G56" i="82"/>
  <c r="G58" i="82"/>
  <c r="G63" i="82"/>
  <c r="G65" i="82"/>
  <c r="G71" i="82"/>
  <c r="G72" i="82"/>
  <c r="G73" i="82"/>
  <c r="G75" i="82"/>
  <c r="G81" i="82"/>
  <c r="G82" i="82"/>
  <c r="G83" i="82"/>
  <c r="G86" i="82"/>
  <c r="G90" i="82"/>
  <c r="G91" i="82"/>
  <c r="G93" i="82"/>
  <c r="G94" i="82"/>
  <c r="G95" i="82"/>
  <c r="G96" i="82"/>
  <c r="G98" i="82"/>
  <c r="G103" i="82"/>
  <c r="G105" i="82"/>
  <c r="G107" i="82"/>
  <c r="G108" i="82"/>
  <c r="G112" i="82"/>
  <c r="G131" i="82"/>
  <c r="G133" i="82"/>
  <c r="G134" i="82"/>
  <c r="G156" i="82"/>
  <c r="G165" i="82"/>
  <c r="G177" i="82"/>
  <c r="G190" i="82"/>
  <c r="G199" i="82"/>
  <c r="G211" i="82"/>
  <c r="G215" i="82"/>
  <c r="G230" i="82"/>
  <c r="G231" i="82"/>
  <c r="G232" i="82"/>
  <c r="G233" i="82"/>
  <c r="G234" i="82"/>
  <c r="G235" i="82"/>
  <c r="G236" i="82"/>
  <c r="G240" i="82"/>
  <c r="G242" i="82"/>
  <c r="G245" i="82"/>
  <c r="G247" i="82"/>
  <c r="G249" i="82"/>
  <c r="G250" i="82"/>
  <c r="G251" i="82"/>
  <c r="G252" i="82"/>
  <c r="G254" i="82"/>
  <c r="G255" i="82"/>
  <c r="G256" i="82"/>
  <c r="G257" i="82"/>
  <c r="G258" i="82"/>
  <c r="G261" i="82"/>
  <c r="G262" i="82"/>
  <c r="G264" i="82"/>
  <c r="G267" i="82"/>
  <c r="G268" i="82"/>
  <c r="G272" i="82"/>
  <c r="G273" i="82"/>
  <c r="G274" i="82"/>
  <c r="G275" i="82"/>
  <c r="G313" i="82"/>
  <c r="G316" i="82"/>
  <c r="G319" i="82"/>
  <c r="G320" i="82"/>
  <c r="G321" i="82"/>
  <c r="G322" i="82"/>
  <c r="G323" i="82"/>
  <c r="G328" i="82"/>
  <c r="G334" i="82"/>
  <c r="G335" i="82"/>
  <c r="G336" i="82"/>
  <c r="G337" i="82"/>
  <c r="G339" i="82"/>
  <c r="G340" i="82"/>
  <c r="G5" i="82"/>
  <c r="G6" i="82"/>
  <c r="G7" i="82"/>
  <c r="G14" i="82"/>
  <c r="G24" i="82"/>
  <c r="G30" i="82"/>
  <c r="G34" i="82"/>
  <c r="G36" i="82"/>
  <c r="G38" i="82"/>
  <c r="G39" i="82"/>
  <c r="G40" i="82"/>
  <c r="G41" i="82"/>
  <c r="G45" i="82"/>
  <c r="G49" i="82"/>
  <c r="G57" i="82"/>
  <c r="G74" i="82"/>
  <c r="G88" i="82"/>
  <c r="G92" i="82"/>
  <c r="G99" i="82"/>
  <c r="G100" i="82"/>
  <c r="G101" i="82"/>
  <c r="G102" i="82"/>
  <c r="G104" i="82"/>
  <c r="G106" i="82"/>
  <c r="G109" i="82"/>
  <c r="G110" i="82"/>
  <c r="G111" i="82"/>
  <c r="G115" i="82"/>
  <c r="G116" i="82"/>
  <c r="G117" i="82"/>
  <c r="G118" i="82"/>
  <c r="G119" i="82"/>
  <c r="G120" i="82"/>
  <c r="G121" i="82"/>
  <c r="G122" i="82"/>
  <c r="G124" i="82"/>
  <c r="G125" i="82"/>
  <c r="G127" i="82"/>
  <c r="G128" i="82"/>
  <c r="G130" i="82"/>
  <c r="G132" i="82"/>
  <c r="G136" i="82"/>
  <c r="G137" i="82"/>
  <c r="G139" i="82"/>
  <c r="G141" i="82"/>
  <c r="G142" i="82"/>
  <c r="G146" i="82"/>
  <c r="G147" i="82"/>
  <c r="G151" i="82"/>
  <c r="G158" i="82"/>
  <c r="G161" i="82"/>
  <c r="G163" i="82"/>
  <c r="G168" i="82"/>
  <c r="G169" i="82"/>
  <c r="G170" i="82"/>
  <c r="G173" i="82"/>
  <c r="G174" i="82"/>
  <c r="G175" i="82"/>
  <c r="G178" i="82"/>
  <c r="G179" i="82"/>
  <c r="G180" i="82"/>
  <c r="G182" i="82"/>
  <c r="G183" i="82"/>
  <c r="G184" i="82"/>
  <c r="G185" i="82"/>
  <c r="G186" i="82"/>
  <c r="G187" i="82"/>
  <c r="G188" i="82"/>
  <c r="G192" i="82"/>
  <c r="G193" i="82"/>
  <c r="G194" i="82"/>
  <c r="G195" i="82"/>
  <c r="G198" i="82"/>
  <c r="G200" i="82"/>
  <c r="G201" i="82"/>
  <c r="G202" i="82"/>
  <c r="G206" i="82"/>
  <c r="G207" i="82"/>
  <c r="G209" i="82"/>
  <c r="G212" i="82"/>
  <c r="G213" i="82"/>
  <c r="G214" i="82"/>
  <c r="G217" i="82"/>
  <c r="G221" i="82"/>
  <c r="G222" i="82"/>
  <c r="G223" i="82"/>
  <c r="G224" i="82"/>
  <c r="G225" i="82"/>
  <c r="G241" i="82"/>
  <c r="G243" i="82"/>
  <c r="G244" i="82"/>
  <c r="G246" i="82"/>
  <c r="G253" i="82"/>
  <c r="G260" i="82"/>
  <c r="G263" i="82"/>
  <c r="G265" i="82"/>
  <c r="G266" i="82"/>
  <c r="G270" i="82"/>
  <c r="G271" i="82"/>
  <c r="G276" i="82"/>
  <c r="G278" i="82"/>
  <c r="G324" i="82"/>
  <c r="G325" i="82"/>
  <c r="G332" i="82"/>
  <c r="G338" i="82"/>
  <c r="G341" i="82"/>
  <c r="G344" i="82"/>
  <c r="G345" i="82"/>
  <c r="G346" i="82"/>
  <c r="H291" i="82"/>
  <c r="H292" i="82"/>
  <c r="H293" i="82"/>
  <c r="H298" i="82"/>
  <c r="H301" i="82"/>
  <c r="H308" i="82"/>
  <c r="H310" i="82"/>
  <c r="H9" i="82"/>
  <c r="H42" i="82"/>
  <c r="H48" i="82"/>
  <c r="H76" i="82"/>
  <c r="H79" i="82"/>
  <c r="H80" i="82"/>
  <c r="H113" i="82"/>
  <c r="H143" i="82"/>
  <c r="H145" i="82"/>
  <c r="H150" i="82"/>
  <c r="H152" i="82"/>
  <c r="H154" i="82"/>
  <c r="H197" i="82"/>
  <c r="H280" i="82"/>
  <c r="H281" i="82"/>
  <c r="H283" i="82"/>
  <c r="H284" i="82"/>
  <c r="H285" i="82"/>
  <c r="H286" i="82"/>
  <c r="H287" i="82"/>
  <c r="H288" i="82"/>
  <c r="H289" i="82"/>
  <c r="H290" i="82"/>
  <c r="H294" i="82"/>
  <c r="H295" i="82"/>
  <c r="H296" i="82"/>
  <c r="H297" i="82"/>
  <c r="H299" i="82"/>
  <c r="H300" i="82"/>
  <c r="H302" i="82"/>
  <c r="H303" i="82"/>
  <c r="H305" i="82"/>
  <c r="H306" i="82"/>
  <c r="H307" i="82"/>
  <c r="H309" i="82"/>
  <c r="H311" i="82"/>
  <c r="H317" i="82"/>
  <c r="H2" i="82"/>
  <c r="H3" i="82"/>
  <c r="H13" i="82"/>
  <c r="H18" i="82"/>
  <c r="H27" i="82"/>
  <c r="H28" i="82"/>
  <c r="H44" i="82"/>
  <c r="H59" i="82"/>
  <c r="H60" i="82"/>
  <c r="H62" i="82"/>
  <c r="H64" i="82"/>
  <c r="H66" i="82"/>
  <c r="H68" i="82"/>
  <c r="H69" i="82"/>
  <c r="H87" i="82"/>
  <c r="H126" i="82"/>
  <c r="H144" i="82"/>
  <c r="H148" i="82"/>
  <c r="H149" i="82"/>
  <c r="H153" i="82"/>
  <c r="H162" i="82"/>
  <c r="H176" i="82"/>
  <c r="H181" i="82"/>
  <c r="H229" i="82"/>
  <c r="H237" i="82"/>
  <c r="H248" i="82"/>
  <c r="H259" i="82"/>
  <c r="H269" i="82"/>
  <c r="H312" i="82"/>
  <c r="H314" i="82"/>
  <c r="H315" i="82"/>
  <c r="H318" i="82"/>
  <c r="H326" i="82"/>
  <c r="H329" i="82"/>
  <c r="H330" i="82"/>
  <c r="H331" i="82"/>
  <c r="H343" i="82"/>
  <c r="H12" i="82"/>
  <c r="H16" i="82"/>
  <c r="H19" i="82"/>
  <c r="H21" i="82"/>
  <c r="H23" i="82"/>
  <c r="H29" i="82"/>
  <c r="H33" i="82"/>
  <c r="H37" i="82"/>
  <c r="H47" i="82"/>
  <c r="H50" i="82"/>
  <c r="H52" i="82"/>
  <c r="H61" i="82"/>
  <c r="H67" i="82"/>
  <c r="H70" i="82"/>
  <c r="H77" i="82"/>
  <c r="H78" i="82"/>
  <c r="H84" i="82"/>
  <c r="H85" i="82"/>
  <c r="H89" i="82"/>
  <c r="H97" i="82"/>
  <c r="H114" i="82"/>
  <c r="H123" i="82"/>
  <c r="H129" i="82"/>
  <c r="H135" i="82"/>
  <c r="H138" i="82"/>
  <c r="H140" i="82"/>
  <c r="H155" i="82"/>
  <c r="H157" i="82"/>
  <c r="H159" i="82"/>
  <c r="H160" i="82"/>
  <c r="H164" i="82"/>
  <c r="H166" i="82"/>
  <c r="H167" i="82"/>
  <c r="H171" i="82"/>
  <c r="H172" i="82"/>
  <c r="H189" i="82"/>
  <c r="H191" i="82"/>
  <c r="H196" i="82"/>
  <c r="H203" i="82"/>
  <c r="H204" i="82"/>
  <c r="H205" i="82"/>
  <c r="H208" i="82"/>
  <c r="H210" i="82"/>
  <c r="H216" i="82"/>
  <c r="H218" i="82"/>
  <c r="H219" i="82"/>
  <c r="H220" i="82"/>
  <c r="H226" i="82"/>
  <c r="H227" i="82"/>
  <c r="H228" i="82"/>
  <c r="H238" i="82"/>
  <c r="H239" i="82"/>
  <c r="H277" i="82"/>
  <c r="H327" i="82"/>
  <c r="H333" i="82"/>
  <c r="H342" i="82"/>
  <c r="H4" i="82"/>
  <c r="H8" i="82"/>
  <c r="H10" i="82"/>
  <c r="H11" i="82"/>
  <c r="H15" i="82"/>
  <c r="H17" i="82"/>
  <c r="H20" i="82"/>
  <c r="H22" i="82"/>
  <c r="H25" i="82"/>
  <c r="H26" i="82"/>
  <c r="H31" i="82"/>
  <c r="H32" i="82"/>
  <c r="H35" i="82"/>
  <c r="H43" i="82"/>
  <c r="H46" i="82"/>
  <c r="H51" i="82"/>
  <c r="H53" i="82"/>
  <c r="H54" i="82"/>
  <c r="H55" i="82"/>
  <c r="H56" i="82"/>
  <c r="H58" i="82"/>
  <c r="H63" i="82"/>
  <c r="H65" i="82"/>
  <c r="H71" i="82"/>
  <c r="H72" i="82"/>
  <c r="H73" i="82"/>
  <c r="H75" i="82"/>
  <c r="H81" i="82"/>
  <c r="H82" i="82"/>
  <c r="H83" i="82"/>
  <c r="H86" i="82"/>
  <c r="H90" i="82"/>
  <c r="H91" i="82"/>
  <c r="H93" i="82"/>
  <c r="H94" i="82"/>
  <c r="H95" i="82"/>
  <c r="H96" i="82"/>
  <c r="H98" i="82"/>
  <c r="H103" i="82"/>
  <c r="H105" i="82"/>
  <c r="H107" i="82"/>
  <c r="H108" i="82"/>
  <c r="H112" i="82"/>
  <c r="H131" i="82"/>
  <c r="H133" i="82"/>
  <c r="H134" i="82"/>
  <c r="H156" i="82"/>
  <c r="H165" i="82"/>
  <c r="H177" i="82"/>
  <c r="H190" i="82"/>
  <c r="H199" i="82"/>
  <c r="H211" i="82"/>
  <c r="H215" i="82"/>
  <c r="H230" i="82"/>
  <c r="H231" i="82"/>
  <c r="H232" i="82"/>
  <c r="H233" i="82"/>
  <c r="H234" i="82"/>
  <c r="H235" i="82"/>
  <c r="H236" i="82"/>
  <c r="H240" i="82"/>
  <c r="H242" i="82"/>
  <c r="H245" i="82"/>
  <c r="H247" i="82"/>
  <c r="H249" i="82"/>
  <c r="H250" i="82"/>
  <c r="H251" i="82"/>
  <c r="H252" i="82"/>
  <c r="H254" i="82"/>
  <c r="H255" i="82"/>
  <c r="H256" i="82"/>
  <c r="H257" i="82"/>
  <c r="H258" i="82"/>
  <c r="H261" i="82"/>
  <c r="H262" i="82"/>
  <c r="H264" i="82"/>
  <c r="H267" i="82"/>
  <c r="H268" i="82"/>
  <c r="H272" i="82"/>
  <c r="H273" i="82"/>
  <c r="H274" i="82"/>
  <c r="H275" i="82"/>
  <c r="H313" i="82"/>
  <c r="H316" i="82"/>
  <c r="H319" i="82"/>
  <c r="H320" i="82"/>
  <c r="H321" i="82"/>
  <c r="H322" i="82"/>
  <c r="H323" i="82"/>
  <c r="H328" i="82"/>
  <c r="H334" i="82"/>
  <c r="H335" i="82"/>
  <c r="H336" i="82"/>
  <c r="H337" i="82"/>
  <c r="H339" i="82"/>
  <c r="H340" i="82"/>
  <c r="H5" i="82"/>
  <c r="H6" i="82"/>
  <c r="H7" i="82"/>
  <c r="H14" i="82"/>
  <c r="H24" i="82"/>
  <c r="H30" i="82"/>
  <c r="H34" i="82"/>
  <c r="H36" i="82"/>
  <c r="H38" i="82"/>
  <c r="H39" i="82"/>
  <c r="H40" i="82"/>
  <c r="H41" i="82"/>
  <c r="H45" i="82"/>
  <c r="H49" i="82"/>
  <c r="H57" i="82"/>
  <c r="H74" i="82"/>
  <c r="H88" i="82"/>
  <c r="H92" i="82"/>
  <c r="H99" i="82"/>
  <c r="H100" i="82"/>
  <c r="H101" i="82"/>
  <c r="H102" i="82"/>
  <c r="H104" i="82"/>
  <c r="H106" i="82"/>
  <c r="H109" i="82"/>
  <c r="H110" i="82"/>
  <c r="H111" i="82"/>
  <c r="H115" i="82"/>
  <c r="H116" i="82"/>
  <c r="H117" i="82"/>
  <c r="H118" i="82"/>
  <c r="H119" i="82"/>
  <c r="H120" i="82"/>
  <c r="H121" i="82"/>
  <c r="H122" i="82"/>
  <c r="H124" i="82"/>
  <c r="H125" i="82"/>
  <c r="H127" i="82"/>
  <c r="H128" i="82"/>
  <c r="H130" i="82"/>
  <c r="H132" i="82"/>
  <c r="H136" i="82"/>
  <c r="H137" i="82"/>
  <c r="H139" i="82"/>
  <c r="H141" i="82"/>
  <c r="H142" i="82"/>
  <c r="H146" i="82"/>
  <c r="H147" i="82"/>
  <c r="H151" i="82"/>
  <c r="H158" i="82"/>
  <c r="H161" i="82"/>
  <c r="H163" i="82"/>
  <c r="H168" i="82"/>
  <c r="H169" i="82"/>
  <c r="H170" i="82"/>
  <c r="H173" i="82"/>
  <c r="H174" i="82"/>
  <c r="H175" i="82"/>
  <c r="H178" i="82"/>
  <c r="H179" i="82"/>
  <c r="H180" i="82"/>
  <c r="H182" i="82"/>
  <c r="H183" i="82"/>
  <c r="H184" i="82"/>
  <c r="H185" i="82"/>
  <c r="H186" i="82"/>
  <c r="H187" i="82"/>
  <c r="H188" i="82"/>
  <c r="H192" i="82"/>
  <c r="H193" i="82"/>
  <c r="H194" i="82"/>
  <c r="H195" i="82"/>
  <c r="H198" i="82"/>
  <c r="H200" i="82"/>
  <c r="H201" i="82"/>
  <c r="H202" i="82"/>
  <c r="H206" i="82"/>
  <c r="H207" i="82"/>
  <c r="H209" i="82"/>
  <c r="H212" i="82"/>
  <c r="H213" i="82"/>
  <c r="H214" i="82"/>
  <c r="H217" i="82"/>
  <c r="H221" i="82"/>
  <c r="H222" i="82"/>
  <c r="H223" i="82"/>
  <c r="H224" i="82"/>
  <c r="H225" i="82"/>
  <c r="H241" i="82"/>
  <c r="H243" i="82"/>
  <c r="H244" i="82"/>
  <c r="H246" i="82"/>
  <c r="H253" i="82"/>
  <c r="H260" i="82"/>
  <c r="H263" i="82"/>
  <c r="H265" i="82"/>
  <c r="H266" i="82"/>
  <c r="H270" i="82"/>
  <c r="H271" i="82"/>
  <c r="H276" i="82"/>
  <c r="H278" i="82"/>
  <c r="H324" i="82"/>
  <c r="H325" i="82"/>
  <c r="H332" i="82"/>
  <c r="H338" i="82"/>
  <c r="H341" i="82"/>
  <c r="H344" i="82"/>
  <c r="H345" i="82"/>
  <c r="H346" i="82"/>
  <c r="H279" i="82"/>
  <c r="G279" i="82"/>
  <c r="AD299" i="82" l="1"/>
  <c r="AD294" i="82"/>
  <c r="AD287" i="82"/>
  <c r="AD283" i="82"/>
  <c r="AD279" i="82"/>
  <c r="AA346" i="82"/>
  <c r="AD346" i="82"/>
  <c r="AA338" i="82"/>
  <c r="AD338" i="82"/>
  <c r="AA278" i="82"/>
  <c r="AD278" i="82"/>
  <c r="AA266" i="82"/>
  <c r="AD266" i="82"/>
  <c r="AA253" i="82"/>
  <c r="AD253" i="82"/>
  <c r="AA241" i="82"/>
  <c r="AD241" i="82"/>
  <c r="AA222" i="82"/>
  <c r="AD222" i="82"/>
  <c r="AA213" i="82"/>
  <c r="AD213" i="82"/>
  <c r="AA206" i="82"/>
  <c r="AD206" i="82"/>
  <c r="AA198" i="82"/>
  <c r="AD198" i="82"/>
  <c r="AA192" i="82"/>
  <c r="AD192" i="82"/>
  <c r="AA185" i="82"/>
  <c r="AD185" i="82"/>
  <c r="AA180" i="82"/>
  <c r="AD180" i="82"/>
  <c r="AA174" i="82"/>
  <c r="AD174" i="82"/>
  <c r="AA168" i="82"/>
  <c r="AD168" i="82"/>
  <c r="AA151" i="82"/>
  <c r="AD151" i="82"/>
  <c r="AA141" i="82"/>
  <c r="AD141" i="82"/>
  <c r="AA132" i="82"/>
  <c r="AD132" i="82"/>
  <c r="AA125" i="82"/>
  <c r="AD125" i="82"/>
  <c r="AA120" i="82"/>
  <c r="AD120" i="82"/>
  <c r="AA116" i="82"/>
  <c r="AD116" i="82"/>
  <c r="AA109" i="82"/>
  <c r="AD109" i="82"/>
  <c r="AA101" i="82"/>
  <c r="AD101" i="82"/>
  <c r="AA88" i="82"/>
  <c r="AD88" i="82"/>
  <c r="AA45" i="82"/>
  <c r="AD45" i="82"/>
  <c r="AA38" i="82"/>
  <c r="AD38" i="82"/>
  <c r="AA24" i="82"/>
  <c r="AD24" i="82"/>
  <c r="AA5" i="82"/>
  <c r="AD5" i="82"/>
  <c r="AA336" i="82"/>
  <c r="AD336" i="82"/>
  <c r="AA323" i="82"/>
  <c r="AD323" i="82"/>
  <c r="AA319" i="82"/>
  <c r="AD319" i="82"/>
  <c r="AA274" i="82"/>
  <c r="AD274" i="82"/>
  <c r="AA267" i="82"/>
  <c r="AD267" i="82"/>
  <c r="AA258" i="82"/>
  <c r="AD258" i="82"/>
  <c r="AA254" i="82"/>
  <c r="AD254" i="82"/>
  <c r="AA249" i="82"/>
  <c r="AD249" i="82"/>
  <c r="AA240" i="82"/>
  <c r="AD240" i="82"/>
  <c r="AA233" i="82"/>
  <c r="AD233" i="82"/>
  <c r="AA177" i="82"/>
  <c r="AD177" i="82"/>
  <c r="AA133" i="82"/>
  <c r="AD133" i="82"/>
  <c r="AA107" i="82"/>
  <c r="AD107" i="82"/>
  <c r="AA96" i="82"/>
  <c r="AD96" i="82"/>
  <c r="AA91" i="82"/>
  <c r="AD91" i="82"/>
  <c r="AA82" i="82"/>
  <c r="AD82" i="82"/>
  <c r="AA72" i="82"/>
  <c r="AD72" i="82"/>
  <c r="AA58" i="82"/>
  <c r="AD58" i="82"/>
  <c r="AA53" i="82"/>
  <c r="AD53" i="82"/>
  <c r="AA35" i="82"/>
  <c r="AD35" i="82"/>
  <c r="AA25" i="82"/>
  <c r="AD25" i="82"/>
  <c r="AA15" i="82"/>
  <c r="AD15" i="82"/>
  <c r="AA4" i="82"/>
  <c r="AD4" i="82"/>
  <c r="AA277" i="82"/>
  <c r="AD277" i="82"/>
  <c r="AA227" i="82"/>
  <c r="AD227" i="82"/>
  <c r="AA218" i="82"/>
  <c r="AD218" i="82"/>
  <c r="AA205" i="82"/>
  <c r="AD205" i="82"/>
  <c r="AA191" i="82"/>
  <c r="AD191" i="82"/>
  <c r="AA167" i="82"/>
  <c r="AD167" i="82"/>
  <c r="AA159" i="82"/>
  <c r="AD159" i="82"/>
  <c r="AA138" i="82"/>
  <c r="AD138" i="82"/>
  <c r="AA114" i="82"/>
  <c r="AD114" i="82"/>
  <c r="AA84" i="82"/>
  <c r="AD84" i="82"/>
  <c r="AA67" i="82"/>
  <c r="AD67" i="82"/>
  <c r="AA47" i="82"/>
  <c r="AD47" i="82"/>
  <c r="AA23" i="82"/>
  <c r="AD23" i="82"/>
  <c r="AA12" i="82"/>
  <c r="AD12" i="82"/>
  <c r="AA329" i="82"/>
  <c r="AD329" i="82"/>
  <c r="AA314" i="82"/>
  <c r="AD314" i="82"/>
  <c r="AA248" i="82"/>
  <c r="AD248" i="82"/>
  <c r="AA176" i="82"/>
  <c r="AD176" i="82"/>
  <c r="AA148" i="82"/>
  <c r="AD148" i="82"/>
  <c r="AA69" i="82"/>
  <c r="AD69" i="82"/>
  <c r="AA62" i="82"/>
  <c r="AD62" i="82"/>
  <c r="AA28" i="82"/>
  <c r="AD28" i="82"/>
  <c r="AA3" i="82"/>
  <c r="AD3" i="82"/>
  <c r="AA309" i="82"/>
  <c r="AD309" i="82"/>
  <c r="AA303" i="82"/>
  <c r="AD303" i="82"/>
  <c r="AA297" i="82"/>
  <c r="AD297" i="82"/>
  <c r="AA290" i="82"/>
  <c r="AD290" i="82"/>
  <c r="AA286" i="82"/>
  <c r="AD286" i="82"/>
  <c r="AA281" i="82"/>
  <c r="AD281" i="82"/>
  <c r="AA152" i="82"/>
  <c r="AD152" i="82"/>
  <c r="AA113" i="82"/>
  <c r="AD113" i="82"/>
  <c r="AA48" i="82"/>
  <c r="AD48" i="82"/>
  <c r="AA308" i="82"/>
  <c r="AD308" i="82"/>
  <c r="AA292" i="82"/>
  <c r="AD292" i="82"/>
  <c r="AA345" i="82"/>
  <c r="AD345" i="82"/>
  <c r="AA332" i="82"/>
  <c r="AD332" i="82"/>
  <c r="AA265" i="82"/>
  <c r="AD265" i="82"/>
  <c r="AA246" i="82"/>
  <c r="AD246" i="82"/>
  <c r="AA221" i="82"/>
  <c r="AD221" i="82"/>
  <c r="AA212" i="82"/>
  <c r="AD212" i="82"/>
  <c r="AA195" i="82"/>
  <c r="AD195" i="82"/>
  <c r="AA188" i="82"/>
  <c r="AD188" i="82"/>
  <c r="AA179" i="82"/>
  <c r="AD179" i="82"/>
  <c r="AA163" i="82"/>
  <c r="AD163" i="82"/>
  <c r="AA139" i="82"/>
  <c r="AD139" i="82"/>
  <c r="AA124" i="82"/>
  <c r="AD124" i="82"/>
  <c r="AA115" i="82"/>
  <c r="AD115" i="82"/>
  <c r="AA106" i="82"/>
  <c r="AD106" i="82"/>
  <c r="AA74" i="82"/>
  <c r="AD74" i="82"/>
  <c r="AA41" i="82"/>
  <c r="AD41" i="82"/>
  <c r="AA14" i="82"/>
  <c r="AD14" i="82"/>
  <c r="AA335" i="82"/>
  <c r="AD335" i="82"/>
  <c r="AA316" i="82"/>
  <c r="AD316" i="82"/>
  <c r="AA264" i="82"/>
  <c r="AD264" i="82"/>
  <c r="AA252" i="82"/>
  <c r="AD252" i="82"/>
  <c r="AA236" i="82"/>
  <c r="AD236" i="82"/>
  <c r="AA211" i="82"/>
  <c r="AD211" i="82"/>
  <c r="AA105" i="82"/>
  <c r="AD105" i="82"/>
  <c r="AA95" i="82"/>
  <c r="AD95" i="82"/>
  <c r="AA81" i="82"/>
  <c r="AD81" i="82"/>
  <c r="AA56" i="82"/>
  <c r="AD56" i="82"/>
  <c r="AA51" i="82"/>
  <c r="AD51" i="82"/>
  <c r="AA32" i="82"/>
  <c r="AD32" i="82"/>
  <c r="AA11" i="82"/>
  <c r="AD11" i="82"/>
  <c r="AA342" i="82"/>
  <c r="AD342" i="82"/>
  <c r="AA226" i="82"/>
  <c r="AD226" i="82"/>
  <c r="AA204" i="82"/>
  <c r="AD204" i="82"/>
  <c r="AA166" i="82"/>
  <c r="AD166" i="82"/>
  <c r="AA135" i="82"/>
  <c r="AD135" i="82"/>
  <c r="AA61" i="82"/>
  <c r="AD61" i="82"/>
  <c r="AA21" i="82"/>
  <c r="AD21" i="82"/>
  <c r="AA343" i="82"/>
  <c r="AD343" i="82"/>
  <c r="AA312" i="82"/>
  <c r="AD312" i="82"/>
  <c r="AA237" i="82"/>
  <c r="AD237" i="82"/>
  <c r="AA144" i="82"/>
  <c r="AD144" i="82"/>
  <c r="AA60" i="82"/>
  <c r="AD60" i="82"/>
  <c r="AA2" i="82"/>
  <c r="AD2" i="82"/>
  <c r="AD302" i="82"/>
  <c r="AD296" i="82"/>
  <c r="AD285" i="82"/>
  <c r="AA280" i="82"/>
  <c r="AD280" i="82"/>
  <c r="AA150" i="82"/>
  <c r="AD150" i="82"/>
  <c r="AA80" i="82"/>
  <c r="AD80" i="82"/>
  <c r="AA301" i="82"/>
  <c r="AD301" i="82"/>
  <c r="AA291" i="82"/>
  <c r="AD291" i="82"/>
  <c r="AD344" i="82"/>
  <c r="AD325" i="82"/>
  <c r="AD271" i="82"/>
  <c r="AD263" i="82"/>
  <c r="AD244" i="82"/>
  <c r="AD224" i="82"/>
  <c r="AD217" i="82"/>
  <c r="AD209" i="82"/>
  <c r="AD201" i="82"/>
  <c r="AD194" i="82"/>
  <c r="AD187" i="82"/>
  <c r="AD183" i="82"/>
  <c r="AD178" i="82"/>
  <c r="AD170" i="82"/>
  <c r="AD161" i="82"/>
  <c r="AD146" i="82"/>
  <c r="AD137" i="82"/>
  <c r="AD128" i="82"/>
  <c r="AD122" i="82"/>
  <c r="AD118" i="82"/>
  <c r="AD111" i="82"/>
  <c r="AD104" i="82"/>
  <c r="AD99" i="82"/>
  <c r="AD57" i="82"/>
  <c r="AD40" i="82"/>
  <c r="AD34" i="82"/>
  <c r="AD7" i="82"/>
  <c r="AD339" i="82"/>
  <c r="AD334" i="82"/>
  <c r="AD321" i="82"/>
  <c r="AD313" i="82"/>
  <c r="AD272" i="82"/>
  <c r="AD262" i="82"/>
  <c r="AD256" i="82"/>
  <c r="AD251" i="82"/>
  <c r="AD245" i="82"/>
  <c r="AD235" i="82"/>
  <c r="AD231" i="82"/>
  <c r="AD199" i="82"/>
  <c r="AD156" i="82"/>
  <c r="AD112" i="82"/>
  <c r="AD103" i="82"/>
  <c r="AD94" i="82"/>
  <c r="AD86" i="82"/>
  <c r="AD75" i="82"/>
  <c r="AD65" i="82"/>
  <c r="AD55" i="82"/>
  <c r="AD46" i="82"/>
  <c r="AD31" i="82"/>
  <c r="AD20" i="82"/>
  <c r="AD10" i="82"/>
  <c r="AD333" i="82"/>
  <c r="AD238" i="82"/>
  <c r="AD220" i="82"/>
  <c r="AD210" i="82"/>
  <c r="AD203" i="82"/>
  <c r="AD172" i="82"/>
  <c r="AD164" i="82"/>
  <c r="AD155" i="82"/>
  <c r="AD129" i="82"/>
  <c r="AD89" i="82"/>
  <c r="AD77" i="82"/>
  <c r="AD52" i="82"/>
  <c r="AD33" i="82"/>
  <c r="AD19" i="82"/>
  <c r="AD331" i="82"/>
  <c r="AD318" i="82"/>
  <c r="AD269" i="82"/>
  <c r="AD229" i="82"/>
  <c r="AD153" i="82"/>
  <c r="AD126" i="82"/>
  <c r="AD66" i="82"/>
  <c r="AD59" i="82"/>
  <c r="AD18" i="82"/>
  <c r="AD317" i="82"/>
  <c r="AD306" i="82"/>
  <c r="AD300" i="82"/>
  <c r="AD295" i="82"/>
  <c r="AD288" i="82"/>
  <c r="AD284" i="82"/>
  <c r="AA197" i="82"/>
  <c r="AD197" i="82"/>
  <c r="AA145" i="82"/>
  <c r="AD145" i="82"/>
  <c r="AA79" i="82"/>
  <c r="AD79" i="82"/>
  <c r="AA9" i="82"/>
  <c r="AD9" i="82"/>
  <c r="AA298" i="82"/>
  <c r="AD298" i="82"/>
  <c r="AD282" i="82"/>
  <c r="AA215" i="82"/>
  <c r="AD215" i="82"/>
  <c r="AA276" i="82"/>
  <c r="AD276" i="82"/>
  <c r="AA225" i="82"/>
  <c r="AD225" i="82"/>
  <c r="AA202" i="82"/>
  <c r="AD202" i="82"/>
  <c r="AA184" i="82"/>
  <c r="AD184" i="82"/>
  <c r="AA173" i="82"/>
  <c r="AD173" i="82"/>
  <c r="AA147" i="82"/>
  <c r="AD147" i="82"/>
  <c r="AA130" i="82"/>
  <c r="AD130" i="82"/>
  <c r="AA119" i="82"/>
  <c r="AD119" i="82"/>
  <c r="AA100" i="82"/>
  <c r="AD100" i="82"/>
  <c r="AA36" i="82"/>
  <c r="AD36" i="82"/>
  <c r="AA340" i="82"/>
  <c r="AD340" i="82"/>
  <c r="AA322" i="82"/>
  <c r="AD322" i="82"/>
  <c r="AA273" i="82"/>
  <c r="AD273" i="82"/>
  <c r="AA257" i="82"/>
  <c r="AD257" i="82"/>
  <c r="AA247" i="82"/>
  <c r="AD247" i="82"/>
  <c r="AA232" i="82"/>
  <c r="AD232" i="82"/>
  <c r="AA165" i="82"/>
  <c r="AD165" i="82"/>
  <c r="AA131" i="82"/>
  <c r="AD131" i="82"/>
  <c r="AA90" i="82"/>
  <c r="AD90" i="82"/>
  <c r="AA71" i="82"/>
  <c r="AD71" i="82"/>
  <c r="AA22" i="82"/>
  <c r="AD22" i="82"/>
  <c r="AA239" i="82"/>
  <c r="AD239" i="82"/>
  <c r="AA216" i="82"/>
  <c r="AD216" i="82"/>
  <c r="AA189" i="82"/>
  <c r="AD189" i="82"/>
  <c r="AA157" i="82"/>
  <c r="AD157" i="82"/>
  <c r="AA97" i="82"/>
  <c r="AD97" i="82"/>
  <c r="AA78" i="82"/>
  <c r="AD78" i="82"/>
  <c r="AA37" i="82"/>
  <c r="AD37" i="82"/>
  <c r="AA326" i="82"/>
  <c r="AD326" i="82"/>
  <c r="AA162" i="82"/>
  <c r="AD162" i="82"/>
  <c r="AA68" i="82"/>
  <c r="AD68" i="82"/>
  <c r="AA27" i="82"/>
  <c r="AD27" i="82"/>
  <c r="AA307" i="82"/>
  <c r="AD307" i="82"/>
  <c r="AD289" i="82"/>
  <c r="AA42" i="82"/>
  <c r="AD42" i="82"/>
  <c r="AD341" i="82"/>
  <c r="AD324" i="82"/>
  <c r="AD270" i="82"/>
  <c r="AD260" i="82"/>
  <c r="AD243" i="82"/>
  <c r="AD223" i="82"/>
  <c r="AD214" i="82"/>
  <c r="AD207" i="82"/>
  <c r="AD200" i="82"/>
  <c r="AD193" i="82"/>
  <c r="AD186" i="82"/>
  <c r="AD182" i="82"/>
  <c r="AD175" i="82"/>
  <c r="AD169" i="82"/>
  <c r="AD158" i="82"/>
  <c r="AD142" i="82"/>
  <c r="AD136" i="82"/>
  <c r="AD127" i="82"/>
  <c r="AD121" i="82"/>
  <c r="AD117" i="82"/>
  <c r="AD110" i="82"/>
  <c r="AD102" i="82"/>
  <c r="AD92" i="82"/>
  <c r="AD49" i="82"/>
  <c r="AD39" i="82"/>
  <c r="AD30" i="82"/>
  <c r="AD6" i="82"/>
  <c r="AD337" i="82"/>
  <c r="AD328" i="82"/>
  <c r="AD320" i="82"/>
  <c r="AD275" i="82"/>
  <c r="AD268" i="82"/>
  <c r="AD261" i="82"/>
  <c r="AD255" i="82"/>
  <c r="AD250" i="82"/>
  <c r="AD242" i="82"/>
  <c r="AD234" i="82"/>
  <c r="AD230" i="82"/>
  <c r="AD190" i="82"/>
  <c r="AD134" i="82"/>
  <c r="AD108" i="82"/>
  <c r="AD98" i="82"/>
  <c r="AD93" i="82"/>
  <c r="AD83" i="82"/>
  <c r="AD73" i="82"/>
  <c r="AD63" i="82"/>
  <c r="AD54" i="82"/>
  <c r="AD43" i="82"/>
  <c r="AD26" i="82"/>
  <c r="AD17" i="82"/>
  <c r="AD8" i="82"/>
  <c r="AD327" i="82"/>
  <c r="AD228" i="82"/>
  <c r="AD219" i="82"/>
  <c r="AD208" i="82"/>
  <c r="AD196" i="82"/>
  <c r="AD171" i="82"/>
  <c r="AD160" i="82"/>
  <c r="AD140" i="82"/>
  <c r="AD123" i="82"/>
  <c r="AD85" i="82"/>
  <c r="AD70" i="82"/>
  <c r="AD50" i="82"/>
  <c r="AD29" i="82"/>
  <c r="AD16" i="82"/>
  <c r="AD330" i="82"/>
  <c r="AD315" i="82"/>
  <c r="AD259" i="82"/>
  <c r="AD181" i="82"/>
  <c r="AD149" i="82"/>
  <c r="AD87" i="82"/>
  <c r="AD64" i="82"/>
  <c r="AD44" i="82"/>
  <c r="AD13" i="82"/>
  <c r="AD311" i="82"/>
  <c r="AD305" i="82"/>
  <c r="AA154" i="82"/>
  <c r="AD154" i="82"/>
  <c r="AA143" i="82"/>
  <c r="AD143" i="82"/>
  <c r="AA76" i="82"/>
  <c r="AD76" i="82"/>
  <c r="AA310" i="82"/>
  <c r="AD310" i="82"/>
  <c r="AA293" i="82"/>
  <c r="AD293" i="82"/>
  <c r="AA282" i="82"/>
  <c r="AA299" i="82"/>
  <c r="AA294" i="82"/>
  <c r="AA287" i="82"/>
  <c r="AA283" i="82"/>
  <c r="AC344" i="82"/>
  <c r="AB344" i="82"/>
  <c r="AC325" i="82"/>
  <c r="AB325" i="82"/>
  <c r="AC271" i="82"/>
  <c r="AB271" i="82"/>
  <c r="AC263" i="82"/>
  <c r="AB263" i="82"/>
  <c r="AC244" i="82"/>
  <c r="AB244" i="82"/>
  <c r="AB224" i="82"/>
  <c r="AC224" i="82"/>
  <c r="AC217" i="82"/>
  <c r="AB217" i="82"/>
  <c r="AB209" i="82"/>
  <c r="AC209" i="82"/>
  <c r="AC201" i="82"/>
  <c r="AB201" i="82"/>
  <c r="AB194" i="82"/>
  <c r="AC194" i="82"/>
  <c r="AC187" i="82"/>
  <c r="AB187" i="82"/>
  <c r="AC183" i="82"/>
  <c r="AB183" i="82"/>
  <c r="AC178" i="82"/>
  <c r="AB178" i="82"/>
  <c r="AB170" i="82"/>
  <c r="AC170" i="82"/>
  <c r="AC161" i="82"/>
  <c r="AB161" i="82"/>
  <c r="AC146" i="82"/>
  <c r="AB146" i="82"/>
  <c r="AC137" i="82"/>
  <c r="AB137" i="82"/>
  <c r="AB128" i="82"/>
  <c r="AC128" i="82"/>
  <c r="AB122" i="82"/>
  <c r="AC122" i="82"/>
  <c r="AC118" i="82"/>
  <c r="AB118" i="82"/>
  <c r="AC111" i="82"/>
  <c r="AB111" i="82"/>
  <c r="AC104" i="82"/>
  <c r="AB104" i="82"/>
  <c r="AC99" i="82"/>
  <c r="AB99" i="82"/>
  <c r="AC57" i="82"/>
  <c r="AB57" i="82"/>
  <c r="AC40" i="82"/>
  <c r="AB40" i="82"/>
  <c r="AC34" i="82"/>
  <c r="AB34" i="82"/>
  <c r="AC7" i="82"/>
  <c r="AB7" i="82"/>
  <c r="AC339" i="82"/>
  <c r="AB339" i="82"/>
  <c r="AC334" i="82"/>
  <c r="AB334" i="82"/>
  <c r="AB321" i="82"/>
  <c r="AC321" i="82"/>
  <c r="AC313" i="82"/>
  <c r="AB313" i="82"/>
  <c r="AB272" i="82"/>
  <c r="AC272" i="82"/>
  <c r="AC262" i="82"/>
  <c r="AB262" i="82"/>
  <c r="AB256" i="82"/>
  <c r="AC256" i="82"/>
  <c r="AC251" i="82"/>
  <c r="AB251" i="82"/>
  <c r="AB245" i="82"/>
  <c r="AC245" i="82"/>
  <c r="AC235" i="82"/>
  <c r="AB235" i="82"/>
  <c r="AC231" i="82"/>
  <c r="AB231" i="82"/>
  <c r="AC199" i="82"/>
  <c r="AB199" i="82"/>
  <c r="AC156" i="82"/>
  <c r="AB156" i="82"/>
  <c r="AC112" i="82"/>
  <c r="AB112" i="82"/>
  <c r="AC103" i="82"/>
  <c r="AB103" i="82"/>
  <c r="AC94" i="82"/>
  <c r="AB94" i="82"/>
  <c r="AB86" i="82"/>
  <c r="AC86" i="82"/>
  <c r="AB65" i="82"/>
  <c r="AC65" i="82"/>
  <c r="AC55" i="82"/>
  <c r="AB55" i="82"/>
  <c r="AC46" i="82"/>
  <c r="AB46" i="82"/>
  <c r="AC31" i="82"/>
  <c r="AB31" i="82"/>
  <c r="AC20" i="82"/>
  <c r="AB20" i="82"/>
  <c r="AB10" i="82"/>
  <c r="AC10" i="82"/>
  <c r="AC333" i="82"/>
  <c r="AB333" i="82"/>
  <c r="AC238" i="82"/>
  <c r="AB238" i="82"/>
  <c r="AC220" i="82"/>
  <c r="AB220" i="82"/>
  <c r="AC210" i="82"/>
  <c r="AB210" i="82"/>
  <c r="AC203" i="82"/>
  <c r="AB203" i="82"/>
  <c r="AB172" i="82"/>
  <c r="AC172" i="82"/>
  <c r="AC164" i="82"/>
  <c r="AB164" i="82"/>
  <c r="AC155" i="82"/>
  <c r="AB155" i="82"/>
  <c r="AB129" i="82"/>
  <c r="AC129" i="82"/>
  <c r="AC89" i="82"/>
  <c r="AB89" i="82"/>
  <c r="AC77" i="82"/>
  <c r="AB77" i="82"/>
  <c r="AC52" i="82"/>
  <c r="AB52" i="82"/>
  <c r="AC33" i="82"/>
  <c r="AB33" i="82"/>
  <c r="AC19" i="82"/>
  <c r="AB19" i="82"/>
  <c r="AC331" i="82"/>
  <c r="AB331" i="82"/>
  <c r="AC318" i="82"/>
  <c r="AB318" i="82"/>
  <c r="AC269" i="82"/>
  <c r="AB269" i="82"/>
  <c r="AB229" i="82"/>
  <c r="AC229" i="82"/>
  <c r="AC153" i="82"/>
  <c r="AB153" i="82"/>
  <c r="AC126" i="82"/>
  <c r="AB126" i="82"/>
  <c r="AB66" i="82"/>
  <c r="AC66" i="82"/>
  <c r="AC59" i="82"/>
  <c r="AB59" i="82"/>
  <c r="AC18" i="82"/>
  <c r="AB18" i="82"/>
  <c r="AC317" i="82"/>
  <c r="AB317" i="82"/>
  <c r="AC306" i="82"/>
  <c r="AB306" i="82"/>
  <c r="AC302" i="82"/>
  <c r="AB302" i="82"/>
  <c r="AC296" i="82"/>
  <c r="AB296" i="82"/>
  <c r="AC289" i="82"/>
  <c r="AB289" i="82"/>
  <c r="AC285" i="82"/>
  <c r="AB285" i="82"/>
  <c r="AC281" i="82"/>
  <c r="AB281" i="82"/>
  <c r="AB152" i="82"/>
  <c r="AC152" i="82"/>
  <c r="AC113" i="82"/>
  <c r="AB113" i="82"/>
  <c r="AC48" i="82"/>
  <c r="AB48" i="82"/>
  <c r="AC308" i="82"/>
  <c r="AB308" i="82"/>
  <c r="AC292" i="82"/>
  <c r="AB292" i="82"/>
  <c r="AA296" i="82"/>
  <c r="AA285" i="82"/>
  <c r="AC324" i="82"/>
  <c r="AB324" i="82"/>
  <c r="AC260" i="82"/>
  <c r="AB260" i="82"/>
  <c r="AC223" i="82"/>
  <c r="AB223" i="82"/>
  <c r="AB214" i="82"/>
  <c r="AC214" i="82"/>
  <c r="AC200" i="82"/>
  <c r="AB200" i="82"/>
  <c r="AB186" i="82"/>
  <c r="AC186" i="82"/>
  <c r="AC182" i="82"/>
  <c r="AB182" i="82"/>
  <c r="AC169" i="82"/>
  <c r="AB169" i="82"/>
  <c r="AC142" i="82"/>
  <c r="AB142" i="82"/>
  <c r="AC127" i="82"/>
  <c r="AB127" i="82"/>
  <c r="AB117" i="82"/>
  <c r="AC117" i="82"/>
  <c r="AB102" i="82"/>
  <c r="AC102" i="82"/>
  <c r="AC49" i="82"/>
  <c r="AB49" i="82"/>
  <c r="AC30" i="82"/>
  <c r="AB30" i="82"/>
  <c r="AC6" i="82"/>
  <c r="AB6" i="82"/>
  <c r="AC328" i="82"/>
  <c r="AB328" i="82"/>
  <c r="AB320" i="82"/>
  <c r="AC320" i="82"/>
  <c r="AC268" i="82"/>
  <c r="AB268" i="82"/>
  <c r="AC255" i="82"/>
  <c r="AB255" i="82"/>
  <c r="AB234" i="82"/>
  <c r="AC234" i="82"/>
  <c r="AC134" i="82"/>
  <c r="AB134" i="82"/>
  <c r="AC98" i="82"/>
  <c r="AB98" i="82"/>
  <c r="AC83" i="82"/>
  <c r="AB83" i="82"/>
  <c r="AC73" i="82"/>
  <c r="AB73" i="82"/>
  <c r="AC54" i="82"/>
  <c r="AB54" i="82"/>
  <c r="AC43" i="82"/>
  <c r="AB43" i="82"/>
  <c r="AB17" i="82"/>
  <c r="AC17" i="82"/>
  <c r="AC8" i="82"/>
  <c r="AB8" i="82"/>
  <c r="AC327" i="82"/>
  <c r="AB327" i="82"/>
  <c r="AC219" i="82"/>
  <c r="AB219" i="82"/>
  <c r="AB208" i="82"/>
  <c r="AC208" i="82"/>
  <c r="AC196" i="82"/>
  <c r="AB196" i="82"/>
  <c r="AB160" i="82"/>
  <c r="AC160" i="82"/>
  <c r="AC140" i="82"/>
  <c r="AB140" i="82"/>
  <c r="AC123" i="82"/>
  <c r="AB123" i="82"/>
  <c r="AB85" i="82"/>
  <c r="AC85" i="82"/>
  <c r="AC70" i="82"/>
  <c r="AB70" i="82"/>
  <c r="AC50" i="82"/>
  <c r="AB50" i="82"/>
  <c r="AC29" i="82"/>
  <c r="AB29" i="82"/>
  <c r="AB330" i="82"/>
  <c r="AC330" i="82"/>
  <c r="AC315" i="82"/>
  <c r="AB315" i="82"/>
  <c r="AC259" i="82"/>
  <c r="AB259" i="82"/>
  <c r="AB181" i="82"/>
  <c r="AC181" i="82"/>
  <c r="AB149" i="82"/>
  <c r="AC149" i="82"/>
  <c r="AC87" i="82"/>
  <c r="AB87" i="82"/>
  <c r="AB64" i="82"/>
  <c r="AC64" i="82"/>
  <c r="AB44" i="82"/>
  <c r="AC44" i="82"/>
  <c r="AC13" i="82"/>
  <c r="AB13" i="82"/>
  <c r="AC311" i="82"/>
  <c r="AB311" i="82"/>
  <c r="AC305" i="82"/>
  <c r="AB305" i="82"/>
  <c r="AB300" i="82"/>
  <c r="AC300" i="82"/>
  <c r="AC295" i="82"/>
  <c r="AB295" i="82"/>
  <c r="AB288" i="82"/>
  <c r="AC288" i="82"/>
  <c r="AC284" i="82"/>
  <c r="AB284" i="82"/>
  <c r="AB280" i="82"/>
  <c r="AC280" i="82"/>
  <c r="AB150" i="82"/>
  <c r="AC150" i="82"/>
  <c r="AB42" i="82"/>
  <c r="AC42" i="82"/>
  <c r="AB301" i="82"/>
  <c r="AC301" i="82"/>
  <c r="AC291" i="82"/>
  <c r="AB291" i="82"/>
  <c r="AA344" i="82"/>
  <c r="AA271" i="82"/>
  <c r="AA263" i="82"/>
  <c r="AA224" i="82"/>
  <c r="AA209" i="82"/>
  <c r="AA194" i="82"/>
  <c r="AA183" i="82"/>
  <c r="AA161" i="82"/>
  <c r="AA137" i="82"/>
  <c r="AA122" i="82"/>
  <c r="AA111" i="82"/>
  <c r="AC75" i="82"/>
  <c r="AB75" i="82"/>
  <c r="AA302" i="82"/>
  <c r="AA289" i="82"/>
  <c r="AB341" i="82"/>
  <c r="AC341" i="82"/>
  <c r="AC270" i="82"/>
  <c r="AB270" i="82"/>
  <c r="AC243" i="82"/>
  <c r="AB243" i="82"/>
  <c r="AC207" i="82"/>
  <c r="AB207" i="82"/>
  <c r="AB193" i="82"/>
  <c r="AC193" i="82"/>
  <c r="AC175" i="82"/>
  <c r="AB175" i="82"/>
  <c r="AC158" i="82"/>
  <c r="AB158" i="82"/>
  <c r="AC136" i="82"/>
  <c r="AB136" i="82"/>
  <c r="AC121" i="82"/>
  <c r="AB121" i="82"/>
  <c r="AC110" i="82"/>
  <c r="AB110" i="82"/>
  <c r="AC92" i="82"/>
  <c r="AB92" i="82"/>
  <c r="AC39" i="82"/>
  <c r="AB39" i="82"/>
  <c r="AB337" i="82"/>
  <c r="AC337" i="82"/>
  <c r="AC275" i="82"/>
  <c r="AB275" i="82"/>
  <c r="AC261" i="82"/>
  <c r="AB261" i="82"/>
  <c r="AB250" i="82"/>
  <c r="AC250" i="82"/>
  <c r="AC242" i="82"/>
  <c r="AB242" i="82"/>
  <c r="AB230" i="82"/>
  <c r="AC230" i="82"/>
  <c r="AC190" i="82"/>
  <c r="AB190" i="82"/>
  <c r="AB108" i="82"/>
  <c r="AC108" i="82"/>
  <c r="AC93" i="82"/>
  <c r="AB93" i="82"/>
  <c r="AC63" i="82"/>
  <c r="AB63" i="82"/>
  <c r="AC26" i="82"/>
  <c r="AB26" i="82"/>
  <c r="AC228" i="82"/>
  <c r="AB228" i="82"/>
  <c r="AC171" i="82"/>
  <c r="AB171" i="82"/>
  <c r="AB16" i="82"/>
  <c r="AC16" i="82"/>
  <c r="AB80" i="82"/>
  <c r="AC80" i="82"/>
  <c r="AC279" i="82"/>
  <c r="AB279" i="82"/>
  <c r="AA325" i="82"/>
  <c r="AA244" i="82"/>
  <c r="AA217" i="82"/>
  <c r="AA201" i="82"/>
  <c r="AA187" i="82"/>
  <c r="AA178" i="82"/>
  <c r="AA170" i="82"/>
  <c r="AA146" i="82"/>
  <c r="AA128" i="82"/>
  <c r="AA118" i="82"/>
  <c r="AA99" i="82"/>
  <c r="AA40" i="82"/>
  <c r="AA34" i="82"/>
  <c r="AA7" i="82"/>
  <c r="AA334" i="82"/>
  <c r="AA321" i="82"/>
  <c r="AA313" i="82"/>
  <c r="AA272" i="82"/>
  <c r="AA262" i="82"/>
  <c r="AA256" i="82"/>
  <c r="AA251" i="82"/>
  <c r="AA245" i="82"/>
  <c r="AA235" i="82"/>
  <c r="AA231" i="82"/>
  <c r="AA199" i="82"/>
  <c r="AA156" i="82"/>
  <c r="AA112" i="82"/>
  <c r="AA103" i="82"/>
  <c r="AA94" i="82"/>
  <c r="AA86" i="82"/>
  <c r="AA75" i="82"/>
  <c r="AA65" i="82"/>
  <c r="AA55" i="82"/>
  <c r="AA46" i="82"/>
  <c r="AA31" i="82"/>
  <c r="AA20" i="82"/>
  <c r="AA10" i="82"/>
  <c r="AA333" i="82"/>
  <c r="AA238" i="82"/>
  <c r="AA220" i="82"/>
  <c r="AA210" i="82"/>
  <c r="AA203" i="82"/>
  <c r="AA172" i="82"/>
  <c r="AA164" i="82"/>
  <c r="AA155" i="82"/>
  <c r="AA129" i="82"/>
  <c r="AA89" i="82"/>
  <c r="AA77" i="82"/>
  <c r="AA52" i="82"/>
  <c r="AA33" i="82"/>
  <c r="AA19" i="82"/>
  <c r="AA331" i="82"/>
  <c r="AA318" i="82"/>
  <c r="AA269" i="82"/>
  <c r="AA229" i="82"/>
  <c r="AA153" i="82"/>
  <c r="AA126" i="82"/>
  <c r="AA66" i="82"/>
  <c r="AA59" i="82"/>
  <c r="AA18" i="82"/>
  <c r="AA317" i="82"/>
  <c r="AA306" i="82"/>
  <c r="AA300" i="82"/>
  <c r="AA295" i="82"/>
  <c r="AA288" i="82"/>
  <c r="AA284" i="82"/>
  <c r="AB346" i="82"/>
  <c r="AC346" i="82"/>
  <c r="AC338" i="82"/>
  <c r="AB338" i="82"/>
  <c r="AB278" i="82"/>
  <c r="AC278" i="82"/>
  <c r="AB266" i="82"/>
  <c r="AC266" i="82"/>
  <c r="AC253" i="82"/>
  <c r="AB253" i="82"/>
  <c r="AC241" i="82"/>
  <c r="AB241" i="82"/>
  <c r="AC222" i="82"/>
  <c r="AB222" i="82"/>
  <c r="AB213" i="82"/>
  <c r="AC213" i="82"/>
  <c r="AC206" i="82"/>
  <c r="AB206" i="82"/>
  <c r="AC198" i="82"/>
  <c r="AB198" i="82"/>
  <c r="AB192" i="82"/>
  <c r="AC192" i="82"/>
  <c r="AC185" i="82"/>
  <c r="AB185" i="82"/>
  <c r="AC180" i="82"/>
  <c r="AB180" i="82"/>
  <c r="AC174" i="82"/>
  <c r="AB174" i="82"/>
  <c r="AC168" i="82"/>
  <c r="AB168" i="82"/>
  <c r="AC151" i="82"/>
  <c r="AB151" i="82"/>
  <c r="AC141" i="82"/>
  <c r="AB141" i="82"/>
  <c r="AC132" i="82"/>
  <c r="AB132" i="82"/>
  <c r="AC125" i="82"/>
  <c r="AB125" i="82"/>
  <c r="AC120" i="82"/>
  <c r="AB120" i="82"/>
  <c r="AC116" i="82"/>
  <c r="AB116" i="82"/>
  <c r="AB109" i="82"/>
  <c r="AC109" i="82"/>
  <c r="AB101" i="82"/>
  <c r="AC101" i="82"/>
  <c r="AB88" i="82"/>
  <c r="AC88" i="82"/>
  <c r="AB45" i="82"/>
  <c r="AC45" i="82"/>
  <c r="AB38" i="82"/>
  <c r="AC38" i="82"/>
  <c r="AB24" i="82"/>
  <c r="AC24" i="82"/>
  <c r="AC5" i="82"/>
  <c r="AB5" i="82"/>
  <c r="AB336" i="82"/>
  <c r="AC336" i="82"/>
  <c r="AC323" i="82"/>
  <c r="AB323" i="82"/>
  <c r="AC319" i="82"/>
  <c r="AB319" i="82"/>
  <c r="AC274" i="82"/>
  <c r="AB274" i="82"/>
  <c r="AC267" i="82"/>
  <c r="AB267" i="82"/>
  <c r="AB258" i="82"/>
  <c r="AC258" i="82"/>
  <c r="AC254" i="82"/>
  <c r="AB254" i="82"/>
  <c r="AC249" i="82"/>
  <c r="AB249" i="82"/>
  <c r="AC240" i="82"/>
  <c r="AB240" i="82"/>
  <c r="AC233" i="82"/>
  <c r="AB233" i="82"/>
  <c r="AC215" i="82"/>
  <c r="AB215" i="82"/>
  <c r="AC177" i="82"/>
  <c r="AB177" i="82"/>
  <c r="AC133" i="82"/>
  <c r="AB133" i="82"/>
  <c r="AC107" i="82"/>
  <c r="AB107" i="82"/>
  <c r="AB96" i="82"/>
  <c r="AC96" i="82"/>
  <c r="AC91" i="82"/>
  <c r="AB91" i="82"/>
  <c r="AC82" i="82"/>
  <c r="AB82" i="82"/>
  <c r="AC72" i="82"/>
  <c r="AB72" i="82"/>
  <c r="AB58" i="82"/>
  <c r="AC58" i="82"/>
  <c r="AB53" i="82"/>
  <c r="AC53" i="82"/>
  <c r="AC35" i="82"/>
  <c r="AB35" i="82"/>
  <c r="AC25" i="82"/>
  <c r="AB25" i="82"/>
  <c r="AC15" i="82"/>
  <c r="AB15" i="82"/>
  <c r="AC4" i="82"/>
  <c r="AB4" i="82"/>
  <c r="AB277" i="82"/>
  <c r="AC277" i="82"/>
  <c r="AC227" i="82"/>
  <c r="AB227" i="82"/>
  <c r="AC218" i="82"/>
  <c r="AB218" i="82"/>
  <c r="AC205" i="82"/>
  <c r="AB205" i="82"/>
  <c r="AC191" i="82"/>
  <c r="AB191" i="82"/>
  <c r="AC167" i="82"/>
  <c r="AB167" i="82"/>
  <c r="AC159" i="82"/>
  <c r="AB159" i="82"/>
  <c r="AB138" i="82"/>
  <c r="AC138" i="82"/>
  <c r="AC114" i="82"/>
  <c r="AB114" i="82"/>
  <c r="AC84" i="82"/>
  <c r="AB84" i="82"/>
  <c r="AC67" i="82"/>
  <c r="AB67" i="82"/>
  <c r="AC47" i="82"/>
  <c r="AB47" i="82"/>
  <c r="AC23" i="82"/>
  <c r="AB23" i="82"/>
  <c r="AC12" i="82"/>
  <c r="AB12" i="82"/>
  <c r="AC329" i="82"/>
  <c r="AB329" i="82"/>
  <c r="AB314" i="82"/>
  <c r="AC314" i="82"/>
  <c r="AC248" i="82"/>
  <c r="AB248" i="82"/>
  <c r="AC176" i="82"/>
  <c r="AB176" i="82"/>
  <c r="AC148" i="82"/>
  <c r="AB148" i="82"/>
  <c r="AC69" i="82"/>
  <c r="AB69" i="82"/>
  <c r="AC62" i="82"/>
  <c r="AB62" i="82"/>
  <c r="AC28" i="82"/>
  <c r="AB28" i="82"/>
  <c r="AC3" i="82"/>
  <c r="AB3" i="82"/>
  <c r="AB309" i="82"/>
  <c r="AC309" i="82"/>
  <c r="AC304" i="82"/>
  <c r="AB304" i="82"/>
  <c r="AA304" i="82"/>
  <c r="AC299" i="82"/>
  <c r="AB299" i="82"/>
  <c r="AB294" i="82"/>
  <c r="AC294" i="82"/>
  <c r="AC287" i="82"/>
  <c r="AB287" i="82"/>
  <c r="AC283" i="82"/>
  <c r="AB283" i="82"/>
  <c r="AC197" i="82"/>
  <c r="AB197" i="82"/>
  <c r="AB145" i="82"/>
  <c r="AC145" i="82"/>
  <c r="AC79" i="82"/>
  <c r="AB79" i="82"/>
  <c r="AC9" i="82"/>
  <c r="AB9" i="82"/>
  <c r="AB298" i="82"/>
  <c r="AC298" i="82"/>
  <c r="AA104" i="82"/>
  <c r="AA57" i="82"/>
  <c r="AA339" i="82"/>
  <c r="AA279" i="82"/>
  <c r="AA341" i="82"/>
  <c r="AA324" i="82"/>
  <c r="AA270" i="82"/>
  <c r="AA260" i="82"/>
  <c r="AA243" i="82"/>
  <c r="AA223" i="82"/>
  <c r="AA214" i="82"/>
  <c r="AA207" i="82"/>
  <c r="AA200" i="82"/>
  <c r="AA193" i="82"/>
  <c r="AA186" i="82"/>
  <c r="AA182" i="82"/>
  <c r="AA175" i="82"/>
  <c r="AA169" i="82"/>
  <c r="AA158" i="82"/>
  <c r="AA142" i="82"/>
  <c r="AA136" i="82"/>
  <c r="AA127" i="82"/>
  <c r="AA121" i="82"/>
  <c r="AA117" i="82"/>
  <c r="AA110" i="82"/>
  <c r="AA102" i="82"/>
  <c r="AA92" i="82"/>
  <c r="AA49" i="82"/>
  <c r="AA39" i="82"/>
  <c r="AA30" i="82"/>
  <c r="AA6" i="82"/>
  <c r="AA337" i="82"/>
  <c r="AA328" i="82"/>
  <c r="AA320" i="82"/>
  <c r="AA275" i="82"/>
  <c r="AA268" i="82"/>
  <c r="AA261" i="82"/>
  <c r="AA255" i="82"/>
  <c r="AA250" i="82"/>
  <c r="AA242" i="82"/>
  <c r="AA234" i="82"/>
  <c r="AA230" i="82"/>
  <c r="AA190" i="82"/>
  <c r="AA134" i="82"/>
  <c r="AA108" i="82"/>
  <c r="AA98" i="82"/>
  <c r="AA93" i="82"/>
  <c r="AA83" i="82"/>
  <c r="AA73" i="82"/>
  <c r="AA63" i="82"/>
  <c r="AA54" i="82"/>
  <c r="AA43" i="82"/>
  <c r="AA26" i="82"/>
  <c r="AA17" i="82"/>
  <c r="AA8" i="82"/>
  <c r="AA327" i="82"/>
  <c r="AA228" i="82"/>
  <c r="AA219" i="82"/>
  <c r="AA208" i="82"/>
  <c r="AA196" i="82"/>
  <c r="AA171" i="82"/>
  <c r="AA160" i="82"/>
  <c r="AA140" i="82"/>
  <c r="AA123" i="82"/>
  <c r="AA85" i="82"/>
  <c r="AA70" i="82"/>
  <c r="AA50" i="82"/>
  <c r="AA29" i="82"/>
  <c r="AA16" i="82"/>
  <c r="AA330" i="82"/>
  <c r="AA315" i="82"/>
  <c r="AA259" i="82"/>
  <c r="AA181" i="82"/>
  <c r="AA149" i="82"/>
  <c r="AA87" i="82"/>
  <c r="AA64" i="82"/>
  <c r="AA44" i="82"/>
  <c r="AA13" i="82"/>
  <c r="AA311" i="82"/>
  <c r="AA305" i="82"/>
  <c r="AC345" i="82"/>
  <c r="AB345" i="82"/>
  <c r="AC332" i="82"/>
  <c r="AB332" i="82"/>
  <c r="AC276" i="82"/>
  <c r="AB276" i="82"/>
  <c r="AC265" i="82"/>
  <c r="AB265" i="82"/>
  <c r="AC246" i="82"/>
  <c r="AB246" i="82"/>
  <c r="AC225" i="82"/>
  <c r="AB225" i="82"/>
  <c r="AC221" i="82"/>
  <c r="AB221" i="82"/>
  <c r="AC212" i="82"/>
  <c r="AB212" i="82"/>
  <c r="AB202" i="82"/>
  <c r="AC202" i="82"/>
  <c r="AC195" i="82"/>
  <c r="AB195" i="82"/>
  <c r="AB188" i="82"/>
  <c r="AC188" i="82"/>
  <c r="AC184" i="82"/>
  <c r="AB184" i="82"/>
  <c r="AC179" i="82"/>
  <c r="AB179" i="82"/>
  <c r="AB173" i="82"/>
  <c r="AC173" i="82"/>
  <c r="AC163" i="82"/>
  <c r="AB163" i="82"/>
  <c r="AC147" i="82"/>
  <c r="AB147" i="82"/>
  <c r="AC139" i="82"/>
  <c r="AB139" i="82"/>
  <c r="AB130" i="82"/>
  <c r="AC130" i="82"/>
  <c r="AB124" i="82"/>
  <c r="AC124" i="82"/>
  <c r="AC119" i="82"/>
  <c r="AB119" i="82"/>
  <c r="AC115" i="82"/>
  <c r="AB115" i="82"/>
  <c r="AB106" i="82"/>
  <c r="AC106" i="82"/>
  <c r="AC100" i="82"/>
  <c r="AB100" i="82"/>
  <c r="AB74" i="82"/>
  <c r="AC74" i="82"/>
  <c r="AC41" i="82"/>
  <c r="AB41" i="82"/>
  <c r="AC36" i="82"/>
  <c r="AB36" i="82"/>
  <c r="AC14" i="82"/>
  <c r="AB14" i="82"/>
  <c r="AC340" i="82"/>
  <c r="AB340" i="82"/>
  <c r="AC335" i="82"/>
  <c r="AB335" i="82"/>
  <c r="AB322" i="82"/>
  <c r="AC322" i="82"/>
  <c r="AB316" i="82"/>
  <c r="AC316" i="82"/>
  <c r="AB273" i="82"/>
  <c r="AC273" i="82"/>
  <c r="AC264" i="82"/>
  <c r="AB264" i="82"/>
  <c r="AB257" i="82"/>
  <c r="AC257" i="82"/>
  <c r="AB252" i="82"/>
  <c r="AC252" i="82"/>
  <c r="AC247" i="82"/>
  <c r="AB247" i="82"/>
  <c r="AB236" i="82"/>
  <c r="AC236" i="82"/>
  <c r="AC232" i="82"/>
  <c r="AB232" i="82"/>
  <c r="AC211" i="82"/>
  <c r="AB211" i="82"/>
  <c r="AB165" i="82"/>
  <c r="AC165" i="82"/>
  <c r="AC131" i="82"/>
  <c r="AB131" i="82"/>
  <c r="AC105" i="82"/>
  <c r="AB105" i="82"/>
  <c r="AC95" i="82"/>
  <c r="AB95" i="82"/>
  <c r="AC90" i="82"/>
  <c r="AB90" i="82"/>
  <c r="AB81" i="82"/>
  <c r="AC81" i="82"/>
  <c r="AC71" i="82"/>
  <c r="AB71" i="82"/>
  <c r="AC56" i="82"/>
  <c r="AB56" i="82"/>
  <c r="AC51" i="82"/>
  <c r="AB51" i="82"/>
  <c r="AB32" i="82"/>
  <c r="AC32" i="82"/>
  <c r="AB22" i="82"/>
  <c r="AC22" i="82"/>
  <c r="AC11" i="82"/>
  <c r="AB11" i="82"/>
  <c r="AB342" i="82"/>
  <c r="AC342" i="82"/>
  <c r="AC239" i="82"/>
  <c r="AB239" i="82"/>
  <c r="AC226" i="82"/>
  <c r="AB226" i="82"/>
  <c r="AB216" i="82"/>
  <c r="AC216" i="82"/>
  <c r="AC204" i="82"/>
  <c r="AB204" i="82"/>
  <c r="AC189" i="82"/>
  <c r="AB189" i="82"/>
  <c r="AB166" i="82"/>
  <c r="AC166" i="82"/>
  <c r="AC157" i="82"/>
  <c r="AB157" i="82"/>
  <c r="AC135" i="82"/>
  <c r="AB135" i="82"/>
  <c r="AC97" i="82"/>
  <c r="AB97" i="82"/>
  <c r="AC78" i="82"/>
  <c r="AB78" i="82"/>
  <c r="AC61" i="82"/>
  <c r="AB61" i="82"/>
  <c r="AB37" i="82"/>
  <c r="AC37" i="82"/>
  <c r="AB21" i="82"/>
  <c r="AC21" i="82"/>
  <c r="AB343" i="82"/>
  <c r="AC343" i="82"/>
  <c r="AC326" i="82"/>
  <c r="AB326" i="82"/>
  <c r="AC312" i="82"/>
  <c r="AB312" i="82"/>
  <c r="AB237" i="82"/>
  <c r="AC237" i="82"/>
  <c r="AC162" i="82"/>
  <c r="AB162" i="82"/>
  <c r="AB144" i="82"/>
  <c r="AC144" i="82"/>
  <c r="AC68" i="82"/>
  <c r="AB68" i="82"/>
  <c r="AB60" i="82"/>
  <c r="AC60" i="82"/>
  <c r="AC27" i="82"/>
  <c r="AB27" i="82"/>
  <c r="AB2" i="82"/>
  <c r="AC2" i="82"/>
  <c r="AC307" i="82"/>
  <c r="AB307" i="82"/>
  <c r="AC303" i="82"/>
  <c r="AB303" i="82"/>
  <c r="AC297" i="82"/>
  <c r="AB297" i="82"/>
  <c r="AC290" i="82"/>
  <c r="AB290" i="82"/>
  <c r="AC286" i="82"/>
  <c r="AB286" i="82"/>
  <c r="AC282" i="82"/>
  <c r="AB282" i="82"/>
  <c r="AC154" i="82"/>
  <c r="AB154" i="82"/>
  <c r="AC143" i="82"/>
  <c r="AB143" i="82"/>
  <c r="AC76" i="82"/>
  <c r="AB76" i="82"/>
  <c r="AC310" i="82"/>
  <c r="AB310" i="82"/>
  <c r="AB293" i="82"/>
  <c r="AC293" i="82"/>
  <c r="D364" i="20"/>
  <c r="X3" i="11"/>
  <c r="W254" i="82"/>
  <c r="I279" i="82"/>
  <c r="J338" i="82"/>
  <c r="I338" i="82"/>
  <c r="J278" i="82"/>
  <c r="I278" i="82"/>
  <c r="I253" i="82"/>
  <c r="J253" i="82"/>
  <c r="I222" i="82"/>
  <c r="J222" i="82"/>
  <c r="I206" i="82"/>
  <c r="J206" i="82"/>
  <c r="I192" i="82"/>
  <c r="J192" i="82"/>
  <c r="I180" i="82"/>
  <c r="J180" i="82"/>
  <c r="I168" i="82"/>
  <c r="J168" i="82"/>
  <c r="I141" i="82"/>
  <c r="J141" i="82"/>
  <c r="I125" i="82"/>
  <c r="J125" i="82"/>
  <c r="I116" i="82"/>
  <c r="J116" i="82"/>
  <c r="I101" i="82"/>
  <c r="J101" i="82"/>
  <c r="I45" i="82"/>
  <c r="J45" i="82"/>
  <c r="I24" i="82"/>
  <c r="J24" i="82"/>
  <c r="I336" i="82"/>
  <c r="J336" i="82"/>
  <c r="I319" i="82"/>
  <c r="J319" i="82"/>
  <c r="I267" i="82"/>
  <c r="J267" i="82"/>
  <c r="J258" i="82"/>
  <c r="I258" i="82"/>
  <c r="J249" i="82"/>
  <c r="I249" i="82"/>
  <c r="J233" i="82"/>
  <c r="I233" i="82"/>
  <c r="J177" i="82"/>
  <c r="I177" i="82"/>
  <c r="I133" i="82"/>
  <c r="J133" i="82"/>
  <c r="I96" i="82"/>
  <c r="J96" i="82"/>
  <c r="I82" i="82"/>
  <c r="J82" i="82"/>
  <c r="I58" i="82"/>
  <c r="J58" i="82"/>
  <c r="I35" i="82"/>
  <c r="J35" i="82"/>
  <c r="I15" i="82"/>
  <c r="J15" i="82"/>
  <c r="I277" i="82"/>
  <c r="J277" i="82"/>
  <c r="J227" i="82"/>
  <c r="I227" i="82"/>
  <c r="J205" i="82"/>
  <c r="I205" i="82"/>
  <c r="J167" i="82"/>
  <c r="I167" i="82"/>
  <c r="J138" i="82"/>
  <c r="I138" i="82"/>
  <c r="I67" i="82"/>
  <c r="J67" i="82"/>
  <c r="I23" i="82"/>
  <c r="J23" i="82"/>
  <c r="I329" i="82"/>
  <c r="J329" i="82"/>
  <c r="I248" i="82"/>
  <c r="J248" i="82"/>
  <c r="I148" i="82"/>
  <c r="J148" i="82"/>
  <c r="I62" i="82"/>
  <c r="J62" i="82"/>
  <c r="I3" i="82"/>
  <c r="J3" i="82"/>
  <c r="I304" i="82"/>
  <c r="J304" i="82"/>
  <c r="J299" i="82"/>
  <c r="I299" i="82"/>
  <c r="J287" i="82"/>
  <c r="I287" i="82"/>
  <c r="J154" i="82"/>
  <c r="I154" i="82"/>
  <c r="J76" i="82"/>
  <c r="I76" i="82"/>
  <c r="J293" i="82"/>
  <c r="I293" i="82"/>
  <c r="J332" i="82"/>
  <c r="I332" i="82"/>
  <c r="J265" i="82"/>
  <c r="I265" i="82"/>
  <c r="J225" i="82"/>
  <c r="I225" i="82"/>
  <c r="J202" i="82"/>
  <c r="I202" i="82"/>
  <c r="J188" i="82"/>
  <c r="I188" i="82"/>
  <c r="J179" i="82"/>
  <c r="I179" i="82"/>
  <c r="J163" i="82"/>
  <c r="I163" i="82"/>
  <c r="J139" i="82"/>
  <c r="I139" i="82"/>
  <c r="J119" i="82"/>
  <c r="I119" i="82"/>
  <c r="J106" i="82"/>
  <c r="I106" i="82"/>
  <c r="J74" i="82"/>
  <c r="I74" i="82"/>
  <c r="J36" i="82"/>
  <c r="I36" i="82"/>
  <c r="J335" i="82"/>
  <c r="I335" i="82"/>
  <c r="J322" i="82"/>
  <c r="I322" i="82"/>
  <c r="J273" i="82"/>
  <c r="I273" i="82"/>
  <c r="J257" i="82"/>
  <c r="I257" i="82"/>
  <c r="J252" i="82"/>
  <c r="I252" i="82"/>
  <c r="J247" i="82"/>
  <c r="I247" i="82"/>
  <c r="J236" i="82"/>
  <c r="I236" i="82"/>
  <c r="J211" i="82"/>
  <c r="I211" i="82"/>
  <c r="J165" i="82"/>
  <c r="I165" i="82"/>
  <c r="J131" i="82"/>
  <c r="I131" i="82"/>
  <c r="J105" i="82"/>
  <c r="I105" i="82"/>
  <c r="J95" i="82"/>
  <c r="I95" i="82"/>
  <c r="J90" i="82"/>
  <c r="I90" i="82"/>
  <c r="J81" i="82"/>
  <c r="I81" i="82"/>
  <c r="J71" i="82"/>
  <c r="I71" i="82"/>
  <c r="J56" i="82"/>
  <c r="I56" i="82"/>
  <c r="J51" i="82"/>
  <c r="I51" i="82"/>
  <c r="J32" i="82"/>
  <c r="I32" i="82"/>
  <c r="J22" i="82"/>
  <c r="I22" i="82"/>
  <c r="J346" i="82"/>
  <c r="I346" i="82"/>
  <c r="J266" i="82"/>
  <c r="I266" i="82"/>
  <c r="J241" i="82"/>
  <c r="I241" i="82"/>
  <c r="J213" i="82"/>
  <c r="I213" i="82"/>
  <c r="J198" i="82"/>
  <c r="I198" i="82"/>
  <c r="J185" i="82"/>
  <c r="I185" i="82"/>
  <c r="J174" i="82"/>
  <c r="I174" i="82"/>
  <c r="J151" i="82"/>
  <c r="I151" i="82"/>
  <c r="J132" i="82"/>
  <c r="I132" i="82"/>
  <c r="J120" i="82"/>
  <c r="I120" i="82"/>
  <c r="J109" i="82"/>
  <c r="I109" i="82"/>
  <c r="J88" i="82"/>
  <c r="I88" i="82"/>
  <c r="J38" i="82"/>
  <c r="I38" i="82"/>
  <c r="J5" i="82"/>
  <c r="I5" i="82"/>
  <c r="J323" i="82"/>
  <c r="I323" i="82"/>
  <c r="J274" i="82"/>
  <c r="I274" i="82"/>
  <c r="I254" i="82"/>
  <c r="J254" i="82"/>
  <c r="I240" i="82"/>
  <c r="J240" i="82"/>
  <c r="I215" i="82"/>
  <c r="J215" i="82"/>
  <c r="J107" i="82"/>
  <c r="I107" i="82"/>
  <c r="J91" i="82"/>
  <c r="I91" i="82"/>
  <c r="J72" i="82"/>
  <c r="I72" i="82"/>
  <c r="J53" i="82"/>
  <c r="I53" i="82"/>
  <c r="J25" i="82"/>
  <c r="I25" i="82"/>
  <c r="J4" i="82"/>
  <c r="I4" i="82"/>
  <c r="I218" i="82"/>
  <c r="J218" i="82"/>
  <c r="I191" i="82"/>
  <c r="J191" i="82"/>
  <c r="I159" i="82"/>
  <c r="J159" i="82"/>
  <c r="I114" i="82"/>
  <c r="J114" i="82"/>
  <c r="J84" i="82"/>
  <c r="I84" i="82"/>
  <c r="J47" i="82"/>
  <c r="I47" i="82"/>
  <c r="J12" i="82"/>
  <c r="I12" i="82"/>
  <c r="J314" i="82"/>
  <c r="I314" i="82"/>
  <c r="J176" i="82"/>
  <c r="I176" i="82"/>
  <c r="J69" i="82"/>
  <c r="I69" i="82"/>
  <c r="J28" i="82"/>
  <c r="I28" i="82"/>
  <c r="J309" i="82"/>
  <c r="I309" i="82"/>
  <c r="I294" i="82"/>
  <c r="J294" i="82"/>
  <c r="I283" i="82"/>
  <c r="J283" i="82"/>
  <c r="J143" i="82"/>
  <c r="I143" i="82"/>
  <c r="J310" i="82"/>
  <c r="I310" i="82"/>
  <c r="J345" i="82"/>
  <c r="I345" i="82"/>
  <c r="J276" i="82"/>
  <c r="I276" i="82"/>
  <c r="J246" i="82"/>
  <c r="I246" i="82"/>
  <c r="J221" i="82"/>
  <c r="I221" i="82"/>
  <c r="J212" i="82"/>
  <c r="I212" i="82"/>
  <c r="J195" i="82"/>
  <c r="I195" i="82"/>
  <c r="J184" i="82"/>
  <c r="I184" i="82"/>
  <c r="J173" i="82"/>
  <c r="I173" i="82"/>
  <c r="J147" i="82"/>
  <c r="I147" i="82"/>
  <c r="J130" i="82"/>
  <c r="I130" i="82"/>
  <c r="J124" i="82"/>
  <c r="I124" i="82"/>
  <c r="J115" i="82"/>
  <c r="I115" i="82"/>
  <c r="J100" i="82"/>
  <c r="I100" i="82"/>
  <c r="J41" i="82"/>
  <c r="I41" i="82"/>
  <c r="J14" i="82"/>
  <c r="I14" i="82"/>
  <c r="J340" i="82"/>
  <c r="I340" i="82"/>
  <c r="J316" i="82"/>
  <c r="I316" i="82"/>
  <c r="J264" i="82"/>
  <c r="I264" i="82"/>
  <c r="J232" i="82"/>
  <c r="I232" i="82"/>
  <c r="J11" i="82"/>
  <c r="I11" i="82"/>
  <c r="J342" i="82"/>
  <c r="I342" i="82"/>
  <c r="J239" i="82"/>
  <c r="I239" i="82"/>
  <c r="J226" i="82"/>
  <c r="I226" i="82"/>
  <c r="J216" i="82"/>
  <c r="I216" i="82"/>
  <c r="J204" i="82"/>
  <c r="I204" i="82"/>
  <c r="J189" i="82"/>
  <c r="I189" i="82"/>
  <c r="J166" i="82"/>
  <c r="I166" i="82"/>
  <c r="J157" i="82"/>
  <c r="I157" i="82"/>
  <c r="J135" i="82"/>
  <c r="I135" i="82"/>
  <c r="J97" i="82"/>
  <c r="I97" i="82"/>
  <c r="J78" i="82"/>
  <c r="I78" i="82"/>
  <c r="J61" i="82"/>
  <c r="I61" i="82"/>
  <c r="J37" i="82"/>
  <c r="I37" i="82"/>
  <c r="J21" i="82"/>
  <c r="I21" i="82"/>
  <c r="J343" i="82"/>
  <c r="I343" i="82"/>
  <c r="J326" i="82"/>
  <c r="I326" i="82"/>
  <c r="J312" i="82"/>
  <c r="I312" i="82"/>
  <c r="J237" i="82"/>
  <c r="I237" i="82"/>
  <c r="J162" i="82"/>
  <c r="I162" i="82"/>
  <c r="J144" i="82"/>
  <c r="I144" i="82"/>
  <c r="J68" i="82"/>
  <c r="I68" i="82"/>
  <c r="J60" i="82"/>
  <c r="I60" i="82"/>
  <c r="J27" i="82"/>
  <c r="I27" i="82"/>
  <c r="J2" i="82"/>
  <c r="I2" i="82"/>
  <c r="J307" i="82"/>
  <c r="I307" i="82"/>
  <c r="J303" i="82"/>
  <c r="I303" i="82"/>
  <c r="J297" i="82"/>
  <c r="I297" i="82"/>
  <c r="J290" i="82"/>
  <c r="I290" i="82"/>
  <c r="J286" i="82"/>
  <c r="I286" i="82"/>
  <c r="J281" i="82"/>
  <c r="I281" i="82"/>
  <c r="J152" i="82"/>
  <c r="I152" i="82"/>
  <c r="J113" i="82"/>
  <c r="I113" i="82"/>
  <c r="J48" i="82"/>
  <c r="I48" i="82"/>
  <c r="J308" i="82"/>
  <c r="I308" i="82"/>
  <c r="J292" i="82"/>
  <c r="I292" i="82"/>
  <c r="J344" i="82"/>
  <c r="I344" i="82"/>
  <c r="J271" i="82"/>
  <c r="I271" i="82"/>
  <c r="J244" i="82"/>
  <c r="I244" i="82"/>
  <c r="J224" i="82"/>
  <c r="I224" i="82"/>
  <c r="J217" i="82"/>
  <c r="I217" i="82"/>
  <c r="J209" i="82"/>
  <c r="I209" i="82"/>
  <c r="J201" i="82"/>
  <c r="I201" i="82"/>
  <c r="J194" i="82"/>
  <c r="I194" i="82"/>
  <c r="J187" i="82"/>
  <c r="I187" i="82"/>
  <c r="J183" i="82"/>
  <c r="I183" i="82"/>
  <c r="J178" i="82"/>
  <c r="I178" i="82"/>
  <c r="J170" i="82"/>
  <c r="I170" i="82"/>
  <c r="J161" i="82"/>
  <c r="I161" i="82"/>
  <c r="J146" i="82"/>
  <c r="I146" i="82"/>
  <c r="J137" i="82"/>
  <c r="I137" i="82"/>
  <c r="J128" i="82"/>
  <c r="I128" i="82"/>
  <c r="J122" i="82"/>
  <c r="I122" i="82"/>
  <c r="J118" i="82"/>
  <c r="I118" i="82"/>
  <c r="J111" i="82"/>
  <c r="I111" i="82"/>
  <c r="J104" i="82"/>
  <c r="I104" i="82"/>
  <c r="J99" i="82"/>
  <c r="I99" i="82"/>
  <c r="J57" i="82"/>
  <c r="I57" i="82"/>
  <c r="J40" i="82"/>
  <c r="I40" i="82"/>
  <c r="J34" i="82"/>
  <c r="I34" i="82"/>
  <c r="J7" i="82"/>
  <c r="I7" i="82"/>
  <c r="J339" i="82"/>
  <c r="I339" i="82"/>
  <c r="J334" i="82"/>
  <c r="I334" i="82"/>
  <c r="J321" i="82"/>
  <c r="I321" i="82"/>
  <c r="J313" i="82"/>
  <c r="I313" i="82"/>
  <c r="J272" i="82"/>
  <c r="I272" i="82"/>
  <c r="J262" i="82"/>
  <c r="I262" i="82"/>
  <c r="J256" i="82"/>
  <c r="I256" i="82"/>
  <c r="J251" i="82"/>
  <c r="I251" i="82"/>
  <c r="J245" i="82"/>
  <c r="I245" i="82"/>
  <c r="J235" i="82"/>
  <c r="I235" i="82"/>
  <c r="J231" i="82"/>
  <c r="I231" i="82"/>
  <c r="J199" i="82"/>
  <c r="I199" i="82"/>
  <c r="J156" i="82"/>
  <c r="I156" i="82"/>
  <c r="J112" i="82"/>
  <c r="I112" i="82"/>
  <c r="J103" i="82"/>
  <c r="I103" i="82"/>
  <c r="J94" i="82"/>
  <c r="I94" i="82"/>
  <c r="J86" i="82"/>
  <c r="I86" i="82"/>
  <c r="J75" i="82"/>
  <c r="I75" i="82"/>
  <c r="J65" i="82"/>
  <c r="I65" i="82"/>
  <c r="J55" i="82"/>
  <c r="I55" i="82"/>
  <c r="J46" i="82"/>
  <c r="I46" i="82"/>
  <c r="J31" i="82"/>
  <c r="I31" i="82"/>
  <c r="J20" i="82"/>
  <c r="I20" i="82"/>
  <c r="J10" i="82"/>
  <c r="I10" i="82"/>
  <c r="J333" i="82"/>
  <c r="I333" i="82"/>
  <c r="J238" i="82"/>
  <c r="I238" i="82"/>
  <c r="J220" i="82"/>
  <c r="I220" i="82"/>
  <c r="J210" i="82"/>
  <c r="I210" i="82"/>
  <c r="J203" i="82"/>
  <c r="I203" i="82"/>
  <c r="J172" i="82"/>
  <c r="I172" i="82"/>
  <c r="J164" i="82"/>
  <c r="I164" i="82"/>
  <c r="J155" i="82"/>
  <c r="I155" i="82"/>
  <c r="J129" i="82"/>
  <c r="I129" i="82"/>
  <c r="J89" i="82"/>
  <c r="I89" i="82"/>
  <c r="J77" i="82"/>
  <c r="I77" i="82"/>
  <c r="J52" i="82"/>
  <c r="I52" i="82"/>
  <c r="J33" i="82"/>
  <c r="I33" i="82"/>
  <c r="J19" i="82"/>
  <c r="I19" i="82"/>
  <c r="J331" i="82"/>
  <c r="I331" i="82"/>
  <c r="J318" i="82"/>
  <c r="I318" i="82"/>
  <c r="J269" i="82"/>
  <c r="I269" i="82"/>
  <c r="J229" i="82"/>
  <c r="I229" i="82"/>
  <c r="J153" i="82"/>
  <c r="I153" i="82"/>
  <c r="J126" i="82"/>
  <c r="I126" i="82"/>
  <c r="J66" i="82"/>
  <c r="I66" i="82"/>
  <c r="J59" i="82"/>
  <c r="I59" i="82"/>
  <c r="J18" i="82"/>
  <c r="I18" i="82"/>
  <c r="J317" i="82"/>
  <c r="I317" i="82"/>
  <c r="J306" i="82"/>
  <c r="I306" i="82"/>
  <c r="J302" i="82"/>
  <c r="I302" i="82"/>
  <c r="J296" i="82"/>
  <c r="I296" i="82"/>
  <c r="J289" i="82"/>
  <c r="I289" i="82"/>
  <c r="J285" i="82"/>
  <c r="I285" i="82"/>
  <c r="J280" i="82"/>
  <c r="I280" i="82"/>
  <c r="J150" i="82"/>
  <c r="I150" i="82"/>
  <c r="I80" i="82"/>
  <c r="J80" i="82"/>
  <c r="J42" i="82"/>
  <c r="I42" i="82"/>
  <c r="J301" i="82"/>
  <c r="I301" i="82"/>
  <c r="J291" i="82"/>
  <c r="I291" i="82"/>
  <c r="J325" i="82"/>
  <c r="I325" i="82"/>
  <c r="J263" i="82"/>
  <c r="I263" i="82"/>
  <c r="J341" i="82"/>
  <c r="I341" i="82"/>
  <c r="J324" i="82"/>
  <c r="I324" i="82"/>
  <c r="I270" i="82"/>
  <c r="J270" i="82"/>
  <c r="J260" i="82"/>
  <c r="I260" i="82"/>
  <c r="J243" i="82"/>
  <c r="I243" i="82"/>
  <c r="J223" i="82"/>
  <c r="I223" i="82"/>
  <c r="I214" i="82"/>
  <c r="J214" i="82"/>
  <c r="J207" i="82"/>
  <c r="I207" i="82"/>
  <c r="J200" i="82"/>
  <c r="I200" i="82"/>
  <c r="J193" i="82"/>
  <c r="I193" i="82"/>
  <c r="I186" i="82"/>
  <c r="J186" i="82"/>
  <c r="J182" i="82"/>
  <c r="I182" i="82"/>
  <c r="J175" i="82"/>
  <c r="I175" i="82"/>
  <c r="J169" i="82"/>
  <c r="I169" i="82"/>
  <c r="I158" i="82"/>
  <c r="J158" i="82"/>
  <c r="J142" i="82"/>
  <c r="I142" i="82"/>
  <c r="J136" i="82"/>
  <c r="I136" i="82"/>
  <c r="J127" i="82"/>
  <c r="I127" i="82"/>
  <c r="I121" i="82"/>
  <c r="J121" i="82"/>
  <c r="J117" i="82"/>
  <c r="I117" i="82"/>
  <c r="J110" i="82"/>
  <c r="I110" i="82"/>
  <c r="J102" i="82"/>
  <c r="I102" i="82"/>
  <c r="I92" i="82"/>
  <c r="J92" i="82"/>
  <c r="J49" i="82"/>
  <c r="I49" i="82"/>
  <c r="J39" i="82"/>
  <c r="I39" i="82"/>
  <c r="J30" i="82"/>
  <c r="I30" i="82"/>
  <c r="I6" i="82"/>
  <c r="J6" i="82"/>
  <c r="J337" i="82"/>
  <c r="I337" i="82"/>
  <c r="J328" i="82"/>
  <c r="I328" i="82"/>
  <c r="J320" i="82"/>
  <c r="I320" i="82"/>
  <c r="I275" i="82"/>
  <c r="J275" i="82"/>
  <c r="J268" i="82"/>
  <c r="I268" i="82"/>
  <c r="J261" i="82"/>
  <c r="I261" i="82"/>
  <c r="J255" i="82"/>
  <c r="I255" i="82"/>
  <c r="I250" i="82"/>
  <c r="J250" i="82"/>
  <c r="J242" i="82"/>
  <c r="I242" i="82"/>
  <c r="J234" i="82"/>
  <c r="I234" i="82"/>
  <c r="J230" i="82"/>
  <c r="I230" i="82"/>
  <c r="I190" i="82"/>
  <c r="J190" i="82"/>
  <c r="J134" i="82"/>
  <c r="I134" i="82"/>
  <c r="J108" i="82"/>
  <c r="I108" i="82"/>
  <c r="J98" i="82"/>
  <c r="I98" i="82"/>
  <c r="I93" i="82"/>
  <c r="J93" i="82"/>
  <c r="J83" i="82"/>
  <c r="I83" i="82"/>
  <c r="J73" i="82"/>
  <c r="I73" i="82"/>
  <c r="J63" i="82"/>
  <c r="I63" i="82"/>
  <c r="J54" i="82"/>
  <c r="I54" i="82"/>
  <c r="J43" i="82"/>
  <c r="I43" i="82"/>
  <c r="J26" i="82"/>
  <c r="I26" i="82"/>
  <c r="J17" i="82"/>
  <c r="I17" i="82"/>
  <c r="I8" i="82"/>
  <c r="J8" i="82"/>
  <c r="J327" i="82"/>
  <c r="I327" i="82"/>
  <c r="J228" i="82"/>
  <c r="I228" i="82"/>
  <c r="J219" i="82"/>
  <c r="I219" i="82"/>
  <c r="I208" i="82"/>
  <c r="J208" i="82"/>
  <c r="J196" i="82"/>
  <c r="I196" i="82"/>
  <c r="J171" i="82"/>
  <c r="I171" i="82"/>
  <c r="J160" i="82"/>
  <c r="I160" i="82"/>
  <c r="I140" i="82"/>
  <c r="J140" i="82"/>
  <c r="J123" i="82"/>
  <c r="I123" i="82"/>
  <c r="J85" i="82"/>
  <c r="I85" i="82"/>
  <c r="J70" i="82"/>
  <c r="I70" i="82"/>
  <c r="I50" i="82"/>
  <c r="J50" i="82"/>
  <c r="J29" i="82"/>
  <c r="I29" i="82"/>
  <c r="J16" i="82"/>
  <c r="I16" i="82"/>
  <c r="J330" i="82"/>
  <c r="I330" i="82"/>
  <c r="I315" i="82"/>
  <c r="J315" i="82"/>
  <c r="J259" i="82"/>
  <c r="I259" i="82"/>
  <c r="J181" i="82"/>
  <c r="I181" i="82"/>
  <c r="J149" i="82"/>
  <c r="I149" i="82"/>
  <c r="I87" i="82"/>
  <c r="J87" i="82"/>
  <c r="J64" i="82"/>
  <c r="I64" i="82"/>
  <c r="J44" i="82"/>
  <c r="I44" i="82"/>
  <c r="J13" i="82"/>
  <c r="I13" i="82"/>
  <c r="I311" i="82"/>
  <c r="J311" i="82"/>
  <c r="J305" i="82"/>
  <c r="I305" i="82"/>
  <c r="J300" i="82"/>
  <c r="I300" i="82"/>
  <c r="J295" i="82"/>
  <c r="I295" i="82"/>
  <c r="I288" i="82"/>
  <c r="J288" i="82"/>
  <c r="J284" i="82"/>
  <c r="I284" i="82"/>
  <c r="J197" i="82"/>
  <c r="I197" i="82"/>
  <c r="I145" i="82"/>
  <c r="J145" i="82"/>
  <c r="J79" i="82"/>
  <c r="I79" i="82"/>
  <c r="I9" i="82"/>
  <c r="J9" i="82"/>
  <c r="J298" i="82"/>
  <c r="I298" i="82"/>
  <c r="J282" i="82"/>
  <c r="I282" i="82"/>
  <c r="R252" i="20"/>
  <c r="R16" i="20"/>
  <c r="M253" i="20"/>
  <c r="M254" i="20"/>
  <c r="M255" i="20"/>
  <c r="M256" i="20"/>
  <c r="M257" i="20"/>
  <c r="M258" i="20"/>
  <c r="M259" i="20"/>
  <c r="M260" i="20"/>
  <c r="M261" i="20"/>
  <c r="M26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0" i="20"/>
  <c r="M301" i="20"/>
  <c r="M302" i="20"/>
  <c r="M303" i="20"/>
  <c r="M304" i="20"/>
  <c r="M305" i="20"/>
  <c r="M252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156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306" i="20"/>
  <c r="M203" i="20"/>
  <c r="M63" i="20"/>
  <c r="F16" i="28"/>
  <c r="F17" i="28"/>
  <c r="F18" i="28"/>
  <c r="O1" i="11"/>
  <c r="H19" i="28"/>
  <c r="H15" i="28"/>
  <c r="E347" i="75"/>
  <c r="L347" i="75" s="1"/>
  <c r="E346" i="75"/>
  <c r="L346" i="75" s="1"/>
  <c r="E345" i="75"/>
  <c r="L345" i="75" s="1"/>
  <c r="E344" i="75"/>
  <c r="L344" i="75" s="1"/>
  <c r="E343" i="75"/>
  <c r="L343" i="75" s="1"/>
  <c r="E342" i="75"/>
  <c r="L342" i="75" s="1"/>
  <c r="E341" i="75"/>
  <c r="L341" i="75" s="1"/>
  <c r="E340" i="75"/>
  <c r="L340" i="75" s="1"/>
  <c r="E339" i="75"/>
  <c r="L339" i="75" s="1"/>
  <c r="E338" i="75"/>
  <c r="L338" i="75" s="1"/>
  <c r="E337" i="75"/>
  <c r="L337" i="75" s="1"/>
  <c r="E336" i="75"/>
  <c r="L336" i="75" s="1"/>
  <c r="E335" i="75"/>
  <c r="L335" i="75" s="1"/>
  <c r="E334" i="75"/>
  <c r="L334" i="75" s="1"/>
  <c r="E333" i="75"/>
  <c r="L333" i="75" s="1"/>
  <c r="E332" i="75"/>
  <c r="L332" i="75" s="1"/>
  <c r="E331" i="75"/>
  <c r="L331" i="75" s="1"/>
  <c r="E330" i="75"/>
  <c r="L330" i="75" s="1"/>
  <c r="E329" i="75"/>
  <c r="L329" i="75" s="1"/>
  <c r="E328" i="75"/>
  <c r="L328" i="75" s="1"/>
  <c r="E327" i="75"/>
  <c r="L327" i="75" s="1"/>
  <c r="E326" i="75"/>
  <c r="L326" i="75" s="1"/>
  <c r="E325" i="75"/>
  <c r="L325" i="75" s="1"/>
  <c r="E324" i="75"/>
  <c r="L324" i="75" s="1"/>
  <c r="E323" i="75"/>
  <c r="L323" i="75" s="1"/>
  <c r="E322" i="75"/>
  <c r="L322" i="75" s="1"/>
  <c r="E321" i="75"/>
  <c r="L321" i="75" s="1"/>
  <c r="E320" i="75"/>
  <c r="L320" i="75" s="1"/>
  <c r="E319" i="75"/>
  <c r="L319" i="75" s="1"/>
  <c r="E318" i="75"/>
  <c r="L318" i="75" s="1"/>
  <c r="E317" i="75"/>
  <c r="L317" i="75" s="1"/>
  <c r="E316" i="75"/>
  <c r="L316" i="75" s="1"/>
  <c r="E315" i="75"/>
  <c r="L315" i="75" s="1"/>
  <c r="E314" i="75"/>
  <c r="L314" i="75" s="1"/>
  <c r="E313" i="75"/>
  <c r="L313" i="75" s="1"/>
  <c r="E312" i="75"/>
  <c r="L312" i="75" s="1"/>
  <c r="E311" i="75"/>
  <c r="L311" i="75" s="1"/>
  <c r="E310" i="75"/>
  <c r="L310" i="75" s="1"/>
  <c r="E309" i="75"/>
  <c r="L309" i="75" s="1"/>
  <c r="E308" i="75"/>
  <c r="L308" i="75" s="1"/>
  <c r="E307" i="75"/>
  <c r="L307" i="75" s="1"/>
  <c r="E306" i="75"/>
  <c r="L306" i="75" s="1"/>
  <c r="E305" i="75"/>
  <c r="L305" i="75" s="1"/>
  <c r="E304" i="75"/>
  <c r="L304" i="75" s="1"/>
  <c r="E303" i="75"/>
  <c r="L303" i="75" s="1"/>
  <c r="E302" i="75"/>
  <c r="L302" i="75" s="1"/>
  <c r="E301" i="75"/>
  <c r="L301" i="75" s="1"/>
  <c r="E300" i="75"/>
  <c r="L300" i="75" s="1"/>
  <c r="E299" i="75"/>
  <c r="L299" i="75" s="1"/>
  <c r="E298" i="75"/>
  <c r="L298" i="75" s="1"/>
  <c r="E297" i="75"/>
  <c r="L297" i="75" s="1"/>
  <c r="E296" i="75"/>
  <c r="L296" i="75" s="1"/>
  <c r="E295" i="75"/>
  <c r="L295" i="75" s="1"/>
  <c r="E294" i="75"/>
  <c r="L294" i="75" s="1"/>
  <c r="E293" i="75"/>
  <c r="L293" i="75" s="1"/>
  <c r="E292" i="75"/>
  <c r="L292" i="75" s="1"/>
  <c r="E291" i="75"/>
  <c r="L291" i="75" s="1"/>
  <c r="E290" i="75"/>
  <c r="L290" i="75" s="1"/>
  <c r="E289" i="75"/>
  <c r="L289" i="75" s="1"/>
  <c r="E288" i="75"/>
  <c r="L288" i="75" s="1"/>
  <c r="E287" i="75"/>
  <c r="L287" i="75" s="1"/>
  <c r="E286" i="75"/>
  <c r="L286" i="75" s="1"/>
  <c r="E285" i="75"/>
  <c r="L285" i="75" s="1"/>
  <c r="E284" i="75"/>
  <c r="L284" i="75" s="1"/>
  <c r="E283" i="75"/>
  <c r="L283" i="75" s="1"/>
  <c r="E282" i="75"/>
  <c r="L282" i="75" s="1"/>
  <c r="E281" i="75"/>
  <c r="L281" i="75" s="1"/>
  <c r="E280" i="75"/>
  <c r="L280" i="75" s="1"/>
  <c r="E279" i="75"/>
  <c r="L279" i="75" s="1"/>
  <c r="E278" i="75"/>
  <c r="L278" i="75" s="1"/>
  <c r="E277" i="75"/>
  <c r="L277" i="75" s="1"/>
  <c r="E276" i="75"/>
  <c r="L276" i="75" s="1"/>
  <c r="E275" i="75"/>
  <c r="L275" i="75" s="1"/>
  <c r="E274" i="75"/>
  <c r="L274" i="75" s="1"/>
  <c r="E273" i="75"/>
  <c r="L273" i="75" s="1"/>
  <c r="E272" i="75"/>
  <c r="L272" i="75" s="1"/>
  <c r="E271" i="75"/>
  <c r="L271" i="75" s="1"/>
  <c r="E270" i="75"/>
  <c r="L270" i="75" s="1"/>
  <c r="E269" i="75"/>
  <c r="L269" i="75" s="1"/>
  <c r="E268" i="75"/>
  <c r="L268" i="75" s="1"/>
  <c r="E267" i="75"/>
  <c r="L267" i="75" s="1"/>
  <c r="E266" i="75"/>
  <c r="L266" i="75" s="1"/>
  <c r="E265" i="75"/>
  <c r="L265" i="75" s="1"/>
  <c r="E264" i="75"/>
  <c r="L264" i="75" s="1"/>
  <c r="E263" i="75"/>
  <c r="L263" i="75" s="1"/>
  <c r="E262" i="75"/>
  <c r="L262" i="75" s="1"/>
  <c r="E261" i="75"/>
  <c r="L261" i="75" s="1"/>
  <c r="E260" i="75"/>
  <c r="L260" i="75" s="1"/>
  <c r="E259" i="75"/>
  <c r="L259" i="75" s="1"/>
  <c r="E258" i="75"/>
  <c r="L258" i="75" s="1"/>
  <c r="E257" i="75"/>
  <c r="L257" i="75" s="1"/>
  <c r="E256" i="75"/>
  <c r="L256" i="75" s="1"/>
  <c r="E255" i="75"/>
  <c r="L255" i="75" s="1"/>
  <c r="E254" i="75"/>
  <c r="L254" i="75" s="1"/>
  <c r="E253" i="75"/>
  <c r="L253" i="75" s="1"/>
  <c r="E252" i="75"/>
  <c r="L252" i="75" s="1"/>
  <c r="E251" i="75"/>
  <c r="L251" i="75" s="1"/>
  <c r="E250" i="75"/>
  <c r="L250" i="75" s="1"/>
  <c r="E249" i="75"/>
  <c r="L249" i="75" s="1"/>
  <c r="E248" i="75"/>
  <c r="L248" i="75" s="1"/>
  <c r="E247" i="75"/>
  <c r="L247" i="75" s="1"/>
  <c r="E246" i="75"/>
  <c r="L246" i="75" s="1"/>
  <c r="E245" i="75"/>
  <c r="L245" i="75" s="1"/>
  <c r="E244" i="75"/>
  <c r="L244" i="75" s="1"/>
  <c r="E243" i="75"/>
  <c r="L243" i="75" s="1"/>
  <c r="E242" i="75"/>
  <c r="L242" i="75" s="1"/>
  <c r="E241" i="75"/>
  <c r="L241" i="75" s="1"/>
  <c r="E240" i="75"/>
  <c r="L240" i="75" s="1"/>
  <c r="E239" i="75"/>
  <c r="L239" i="75" s="1"/>
  <c r="E238" i="75"/>
  <c r="L238" i="75" s="1"/>
  <c r="E237" i="75"/>
  <c r="L237" i="75" s="1"/>
  <c r="E236" i="75"/>
  <c r="L236" i="75" s="1"/>
  <c r="E235" i="75"/>
  <c r="L235" i="75" s="1"/>
  <c r="E234" i="75"/>
  <c r="L234" i="75" s="1"/>
  <c r="E233" i="75"/>
  <c r="L233" i="75" s="1"/>
  <c r="E232" i="75"/>
  <c r="L232" i="75" s="1"/>
  <c r="E231" i="75"/>
  <c r="L231" i="75" s="1"/>
  <c r="E230" i="75"/>
  <c r="L230" i="75" s="1"/>
  <c r="E229" i="75"/>
  <c r="L229" i="75" s="1"/>
  <c r="E228" i="75"/>
  <c r="L228" i="75" s="1"/>
  <c r="E227" i="75"/>
  <c r="L227" i="75" s="1"/>
  <c r="E226" i="75"/>
  <c r="L226" i="75" s="1"/>
  <c r="E225" i="75"/>
  <c r="L225" i="75" s="1"/>
  <c r="E224" i="75"/>
  <c r="L224" i="75" s="1"/>
  <c r="E223" i="75"/>
  <c r="L223" i="75" s="1"/>
  <c r="E222" i="75"/>
  <c r="L222" i="75" s="1"/>
  <c r="E221" i="75"/>
  <c r="L221" i="75" s="1"/>
  <c r="E220" i="75"/>
  <c r="L220" i="75" s="1"/>
  <c r="E219" i="75"/>
  <c r="L219" i="75" s="1"/>
  <c r="E218" i="75"/>
  <c r="L218" i="75" s="1"/>
  <c r="E217" i="75"/>
  <c r="L217" i="75" s="1"/>
  <c r="E216" i="75"/>
  <c r="L216" i="75" s="1"/>
  <c r="E215" i="75"/>
  <c r="L215" i="75" s="1"/>
  <c r="E214" i="75"/>
  <c r="L214" i="75" s="1"/>
  <c r="E213" i="75"/>
  <c r="L213" i="75" s="1"/>
  <c r="E212" i="75"/>
  <c r="L212" i="75" s="1"/>
  <c r="E211" i="75"/>
  <c r="L211" i="75" s="1"/>
  <c r="E210" i="75"/>
  <c r="L210" i="75" s="1"/>
  <c r="E209" i="75"/>
  <c r="L209" i="75" s="1"/>
  <c r="E208" i="75"/>
  <c r="L208" i="75" s="1"/>
  <c r="E207" i="75"/>
  <c r="L207" i="75" s="1"/>
  <c r="E206" i="75"/>
  <c r="L206" i="75" s="1"/>
  <c r="E205" i="75"/>
  <c r="L205" i="75" s="1"/>
  <c r="E204" i="75"/>
  <c r="L204" i="75" s="1"/>
  <c r="E203" i="75"/>
  <c r="L203" i="75" s="1"/>
  <c r="E202" i="75"/>
  <c r="L202" i="75" s="1"/>
  <c r="E201" i="75"/>
  <c r="L201" i="75" s="1"/>
  <c r="E200" i="75"/>
  <c r="L200" i="75" s="1"/>
  <c r="E199" i="75"/>
  <c r="L199" i="75" s="1"/>
  <c r="E198" i="75"/>
  <c r="L198" i="75" s="1"/>
  <c r="E197" i="75"/>
  <c r="L197" i="75" s="1"/>
  <c r="E196" i="75"/>
  <c r="L196" i="75" s="1"/>
  <c r="E195" i="75"/>
  <c r="L195" i="75" s="1"/>
  <c r="E194" i="75"/>
  <c r="L194" i="75" s="1"/>
  <c r="E193" i="75"/>
  <c r="L193" i="75" s="1"/>
  <c r="E192" i="75"/>
  <c r="L192" i="75" s="1"/>
  <c r="E191" i="75"/>
  <c r="L191" i="75" s="1"/>
  <c r="E190" i="75"/>
  <c r="L190" i="75" s="1"/>
  <c r="E189" i="75"/>
  <c r="L189" i="75" s="1"/>
  <c r="E188" i="75"/>
  <c r="L188" i="75" s="1"/>
  <c r="E187" i="75"/>
  <c r="L187" i="75" s="1"/>
  <c r="E186" i="75"/>
  <c r="L186" i="75" s="1"/>
  <c r="E185" i="75"/>
  <c r="L185" i="75" s="1"/>
  <c r="E184" i="75"/>
  <c r="L184" i="75" s="1"/>
  <c r="E183" i="75"/>
  <c r="L183" i="75" s="1"/>
  <c r="E182" i="75"/>
  <c r="L182" i="75" s="1"/>
  <c r="E181" i="75"/>
  <c r="L181" i="75" s="1"/>
  <c r="E180" i="75"/>
  <c r="L180" i="75" s="1"/>
  <c r="E179" i="75"/>
  <c r="L179" i="75" s="1"/>
  <c r="E178" i="75"/>
  <c r="L178" i="75" s="1"/>
  <c r="E177" i="75"/>
  <c r="L177" i="75" s="1"/>
  <c r="E176" i="75"/>
  <c r="L176" i="75" s="1"/>
  <c r="E175" i="75"/>
  <c r="L175" i="75" s="1"/>
  <c r="E174" i="75"/>
  <c r="L174" i="75" s="1"/>
  <c r="E173" i="75"/>
  <c r="L173" i="75" s="1"/>
  <c r="E172" i="75"/>
  <c r="L172" i="75" s="1"/>
  <c r="E171" i="75"/>
  <c r="L171" i="75" s="1"/>
  <c r="E170" i="75"/>
  <c r="L170" i="75" s="1"/>
  <c r="E169" i="75"/>
  <c r="L169" i="75" s="1"/>
  <c r="E168" i="75"/>
  <c r="L168" i="75" s="1"/>
  <c r="E167" i="75"/>
  <c r="L167" i="75" s="1"/>
  <c r="E166" i="75"/>
  <c r="L166" i="75" s="1"/>
  <c r="E165" i="75"/>
  <c r="L165" i="75" s="1"/>
  <c r="E164" i="75"/>
  <c r="L164" i="75" s="1"/>
  <c r="E163" i="75"/>
  <c r="L163" i="75" s="1"/>
  <c r="E162" i="75"/>
  <c r="L162" i="75" s="1"/>
  <c r="E161" i="75"/>
  <c r="L161" i="75" s="1"/>
  <c r="E160" i="75"/>
  <c r="L160" i="75" s="1"/>
  <c r="E159" i="75"/>
  <c r="L159" i="75" s="1"/>
  <c r="E158" i="75"/>
  <c r="L158" i="75" s="1"/>
  <c r="E157" i="75"/>
  <c r="L157" i="75" s="1"/>
  <c r="E156" i="75"/>
  <c r="L156" i="75" s="1"/>
  <c r="E155" i="75"/>
  <c r="L155" i="75" s="1"/>
  <c r="E154" i="75"/>
  <c r="L154" i="75" s="1"/>
  <c r="E153" i="75"/>
  <c r="L153" i="75" s="1"/>
  <c r="E152" i="75"/>
  <c r="L152" i="75" s="1"/>
  <c r="E151" i="75"/>
  <c r="L151" i="75" s="1"/>
  <c r="E150" i="75"/>
  <c r="L150" i="75" s="1"/>
  <c r="E149" i="75"/>
  <c r="L149" i="75" s="1"/>
  <c r="E148" i="75"/>
  <c r="L148" i="75" s="1"/>
  <c r="E147" i="75"/>
  <c r="L147" i="75" s="1"/>
  <c r="E146" i="75"/>
  <c r="L146" i="75" s="1"/>
  <c r="E145" i="75"/>
  <c r="L145" i="75" s="1"/>
  <c r="E144" i="75"/>
  <c r="L144" i="75" s="1"/>
  <c r="E143" i="75"/>
  <c r="L143" i="75" s="1"/>
  <c r="E142" i="75"/>
  <c r="L142" i="75" s="1"/>
  <c r="E141" i="75"/>
  <c r="L141" i="75" s="1"/>
  <c r="E140" i="75"/>
  <c r="L140" i="75" s="1"/>
  <c r="E139" i="75"/>
  <c r="L139" i="75" s="1"/>
  <c r="E138" i="75"/>
  <c r="L138" i="75" s="1"/>
  <c r="E137" i="75"/>
  <c r="L137" i="75" s="1"/>
  <c r="E136" i="75"/>
  <c r="L136" i="75" s="1"/>
  <c r="E135" i="75"/>
  <c r="L135" i="75" s="1"/>
  <c r="E134" i="75"/>
  <c r="L134" i="75" s="1"/>
  <c r="E133" i="75"/>
  <c r="L133" i="75" s="1"/>
  <c r="E132" i="75"/>
  <c r="L132" i="75" s="1"/>
  <c r="E131" i="75"/>
  <c r="L131" i="75" s="1"/>
  <c r="E130" i="75"/>
  <c r="L130" i="75" s="1"/>
  <c r="E129" i="75"/>
  <c r="L129" i="75" s="1"/>
  <c r="E128" i="75"/>
  <c r="L128" i="75" s="1"/>
  <c r="E127" i="75"/>
  <c r="L127" i="75" s="1"/>
  <c r="E126" i="75"/>
  <c r="L126" i="75" s="1"/>
  <c r="E125" i="75"/>
  <c r="L125" i="75" s="1"/>
  <c r="E124" i="75"/>
  <c r="L124" i="75" s="1"/>
  <c r="E123" i="75"/>
  <c r="L123" i="75" s="1"/>
  <c r="E122" i="75"/>
  <c r="L122" i="75" s="1"/>
  <c r="E121" i="75"/>
  <c r="L121" i="75" s="1"/>
  <c r="E120" i="75"/>
  <c r="L120" i="75" s="1"/>
  <c r="E119" i="75"/>
  <c r="L119" i="75" s="1"/>
  <c r="E118" i="75"/>
  <c r="L118" i="75" s="1"/>
  <c r="E117" i="75"/>
  <c r="L117" i="75" s="1"/>
  <c r="E116" i="75"/>
  <c r="L116" i="75" s="1"/>
  <c r="E115" i="75"/>
  <c r="L115" i="75" s="1"/>
  <c r="E114" i="75"/>
  <c r="L114" i="75" s="1"/>
  <c r="E113" i="75"/>
  <c r="L113" i="75" s="1"/>
  <c r="E112" i="75"/>
  <c r="L112" i="75" s="1"/>
  <c r="E111" i="75"/>
  <c r="L111" i="75" s="1"/>
  <c r="E110" i="75"/>
  <c r="L110" i="75" s="1"/>
  <c r="E109" i="75"/>
  <c r="L109" i="75" s="1"/>
  <c r="E108" i="75"/>
  <c r="L108" i="75" s="1"/>
  <c r="E107" i="75"/>
  <c r="L107" i="75" s="1"/>
  <c r="E106" i="75"/>
  <c r="L106" i="75" s="1"/>
  <c r="E105" i="75"/>
  <c r="L105" i="75" s="1"/>
  <c r="E104" i="75"/>
  <c r="L104" i="75" s="1"/>
  <c r="E103" i="75"/>
  <c r="L103" i="75" s="1"/>
  <c r="E102" i="75"/>
  <c r="L102" i="75" s="1"/>
  <c r="E101" i="75"/>
  <c r="L101" i="75" s="1"/>
  <c r="E100" i="75"/>
  <c r="L100" i="75" s="1"/>
  <c r="E99" i="75"/>
  <c r="L99" i="75" s="1"/>
  <c r="E98" i="75"/>
  <c r="L98" i="75" s="1"/>
  <c r="E97" i="75"/>
  <c r="L97" i="75" s="1"/>
  <c r="E96" i="75"/>
  <c r="L96" i="75" s="1"/>
  <c r="E95" i="75"/>
  <c r="L95" i="75" s="1"/>
  <c r="E94" i="75"/>
  <c r="L94" i="75" s="1"/>
  <c r="E93" i="75"/>
  <c r="L93" i="75" s="1"/>
  <c r="E92" i="75"/>
  <c r="L92" i="75" s="1"/>
  <c r="E91" i="75"/>
  <c r="L91" i="75" s="1"/>
  <c r="E90" i="75"/>
  <c r="L90" i="75" s="1"/>
  <c r="E89" i="75"/>
  <c r="L89" i="75" s="1"/>
  <c r="E88" i="75"/>
  <c r="L88" i="75" s="1"/>
  <c r="E87" i="75"/>
  <c r="L87" i="75" s="1"/>
  <c r="E86" i="75"/>
  <c r="L86" i="75" s="1"/>
  <c r="E85" i="75"/>
  <c r="L85" i="75" s="1"/>
  <c r="E84" i="75"/>
  <c r="L84" i="75" s="1"/>
  <c r="E83" i="75"/>
  <c r="L83" i="75" s="1"/>
  <c r="E82" i="75"/>
  <c r="L82" i="75" s="1"/>
  <c r="E81" i="75"/>
  <c r="L81" i="75" s="1"/>
  <c r="E80" i="75"/>
  <c r="L80" i="75" s="1"/>
  <c r="E79" i="75"/>
  <c r="L79" i="75" s="1"/>
  <c r="E78" i="75"/>
  <c r="L78" i="75" s="1"/>
  <c r="E77" i="75"/>
  <c r="L77" i="75" s="1"/>
  <c r="E76" i="75"/>
  <c r="L76" i="75" s="1"/>
  <c r="E75" i="75"/>
  <c r="L75" i="75" s="1"/>
  <c r="E74" i="75"/>
  <c r="L74" i="75" s="1"/>
  <c r="E73" i="75"/>
  <c r="L73" i="75" s="1"/>
  <c r="E72" i="75"/>
  <c r="L72" i="75" s="1"/>
  <c r="E71" i="75"/>
  <c r="L71" i="75" s="1"/>
  <c r="E70" i="75"/>
  <c r="L70" i="75" s="1"/>
  <c r="E69" i="75"/>
  <c r="L69" i="75" s="1"/>
  <c r="E68" i="75"/>
  <c r="L68" i="75" s="1"/>
  <c r="E67" i="75"/>
  <c r="L67" i="75" s="1"/>
  <c r="E66" i="75"/>
  <c r="L66" i="75" s="1"/>
  <c r="E65" i="75"/>
  <c r="L65" i="75" s="1"/>
  <c r="E64" i="75"/>
  <c r="L64" i="75" s="1"/>
  <c r="E63" i="75"/>
  <c r="L63" i="75" s="1"/>
  <c r="E62" i="75"/>
  <c r="L62" i="75" s="1"/>
  <c r="E61" i="75"/>
  <c r="L61" i="75" s="1"/>
  <c r="E60" i="75"/>
  <c r="L60" i="75" s="1"/>
  <c r="E59" i="75"/>
  <c r="L59" i="75" s="1"/>
  <c r="E58" i="75"/>
  <c r="L58" i="75" s="1"/>
  <c r="E57" i="75"/>
  <c r="L57" i="75" s="1"/>
  <c r="E56" i="75"/>
  <c r="L56" i="75" s="1"/>
  <c r="E55" i="75"/>
  <c r="L55" i="75" s="1"/>
  <c r="E54" i="75"/>
  <c r="L54" i="75" s="1"/>
  <c r="E53" i="75"/>
  <c r="L53" i="75" s="1"/>
  <c r="E52" i="75"/>
  <c r="L52" i="75" s="1"/>
  <c r="E51" i="75"/>
  <c r="L51" i="75" s="1"/>
  <c r="E50" i="75"/>
  <c r="L50" i="75" s="1"/>
  <c r="E49" i="75"/>
  <c r="L49" i="75" s="1"/>
  <c r="E48" i="75"/>
  <c r="L48" i="75" s="1"/>
  <c r="E47" i="75"/>
  <c r="L47" i="75" s="1"/>
  <c r="E46" i="75"/>
  <c r="L46" i="75" s="1"/>
  <c r="E45" i="75"/>
  <c r="L45" i="75" s="1"/>
  <c r="E44" i="75"/>
  <c r="L44" i="75" s="1"/>
  <c r="E43" i="75"/>
  <c r="L43" i="75" s="1"/>
  <c r="E42" i="75"/>
  <c r="L42" i="75" s="1"/>
  <c r="E41" i="75"/>
  <c r="L41" i="75" s="1"/>
  <c r="E40" i="75"/>
  <c r="L40" i="75" s="1"/>
  <c r="E39" i="75"/>
  <c r="L39" i="75" s="1"/>
  <c r="E38" i="75"/>
  <c r="L38" i="75" s="1"/>
  <c r="E37" i="75"/>
  <c r="L37" i="75" s="1"/>
  <c r="E36" i="75"/>
  <c r="L36" i="75" s="1"/>
  <c r="E35" i="75"/>
  <c r="L35" i="75" s="1"/>
  <c r="E34" i="75"/>
  <c r="L34" i="75" s="1"/>
  <c r="E33" i="75"/>
  <c r="L33" i="75" s="1"/>
  <c r="E32" i="75"/>
  <c r="L32" i="75" s="1"/>
  <c r="E31" i="75"/>
  <c r="L31" i="75" s="1"/>
  <c r="E30" i="75"/>
  <c r="L30" i="75" s="1"/>
  <c r="E29" i="75"/>
  <c r="L29" i="75" s="1"/>
  <c r="E28" i="75"/>
  <c r="L28" i="75" s="1"/>
  <c r="E27" i="75"/>
  <c r="L27" i="75" s="1"/>
  <c r="E26" i="75"/>
  <c r="L26" i="75" s="1"/>
  <c r="E25" i="75"/>
  <c r="L25" i="75" s="1"/>
  <c r="E24" i="75"/>
  <c r="L24" i="75" s="1"/>
  <c r="E23" i="75"/>
  <c r="L23" i="75" s="1"/>
  <c r="E22" i="75"/>
  <c r="L22" i="75" s="1"/>
  <c r="E21" i="75"/>
  <c r="L21" i="75" s="1"/>
  <c r="E20" i="75"/>
  <c r="L20" i="75" s="1"/>
  <c r="E19" i="75"/>
  <c r="L19" i="75" s="1"/>
  <c r="E18" i="75"/>
  <c r="L18" i="75" s="1"/>
  <c r="E17" i="75"/>
  <c r="L17" i="75" s="1"/>
  <c r="E16" i="75"/>
  <c r="L16" i="75" s="1"/>
  <c r="E15" i="75"/>
  <c r="L15" i="75" s="1"/>
  <c r="E14" i="75"/>
  <c r="L14" i="75" s="1"/>
  <c r="E13" i="75"/>
  <c r="L13" i="75" s="1"/>
  <c r="E12" i="75"/>
  <c r="L12" i="75" s="1"/>
  <c r="E11" i="75"/>
  <c r="L11" i="75" s="1"/>
  <c r="E10" i="75"/>
  <c r="L10" i="75" s="1"/>
  <c r="E9" i="75"/>
  <c r="L9" i="75" s="1"/>
  <c r="E8" i="75"/>
  <c r="L8" i="75" s="1"/>
  <c r="E7" i="75"/>
  <c r="L7" i="75" s="1"/>
  <c r="E6" i="75"/>
  <c r="L6" i="75" s="1"/>
  <c r="E5" i="75"/>
  <c r="L5" i="75" s="1"/>
  <c r="E4" i="75"/>
  <c r="L4" i="75" s="1"/>
  <c r="E3" i="75"/>
  <c r="L3" i="75" s="1"/>
  <c r="M54" i="20"/>
  <c r="M55" i="20"/>
  <c r="M56" i="20"/>
  <c r="M308" i="20"/>
  <c r="M359" i="20"/>
  <c r="M358" i="20"/>
  <c r="M360" i="20"/>
  <c r="I9" i="20"/>
  <c r="I4" i="20"/>
  <c r="I5" i="20"/>
  <c r="I6" i="20"/>
  <c r="I7" i="20"/>
  <c r="I8" i="20"/>
  <c r="Q156" i="20"/>
  <c r="K330" i="82" l="1"/>
  <c r="G93" i="20" s="1"/>
  <c r="K63" i="82"/>
  <c r="G251" i="20" s="1"/>
  <c r="K98" i="82"/>
  <c r="G247" i="20" s="1"/>
  <c r="K260" i="82"/>
  <c r="G343" i="20" s="1"/>
  <c r="K312" i="82"/>
  <c r="G91" i="20" s="1"/>
  <c r="K316" i="82"/>
  <c r="G232" i="20" s="1"/>
  <c r="K99" i="82"/>
  <c r="G300" i="20" s="1"/>
  <c r="K53" i="82"/>
  <c r="G246" i="20" s="1"/>
  <c r="K91" i="82"/>
  <c r="G240" i="20" s="1"/>
  <c r="K56" i="82"/>
  <c r="G177" i="20" s="1"/>
  <c r="K319" i="82"/>
  <c r="G245" i="20" s="1"/>
  <c r="K315" i="82"/>
  <c r="G92" i="20" s="1"/>
  <c r="R156" i="20"/>
  <c r="H16" i="28"/>
  <c r="H18" i="28"/>
  <c r="M312" i="20"/>
  <c r="M60" i="20"/>
  <c r="O337" i="20"/>
  <c r="M59" i="20"/>
  <c r="X254" i="82"/>
  <c r="M339" i="20"/>
  <c r="O240" i="20"/>
  <c r="O226" i="20"/>
  <c r="O205" i="20"/>
  <c r="O223" i="20"/>
  <c r="M92" i="20"/>
  <c r="M219" i="20"/>
  <c r="O327" i="20"/>
  <c r="O206" i="20"/>
  <c r="O217" i="20"/>
  <c r="M206" i="20"/>
  <c r="O130" i="20"/>
  <c r="M53" i="20"/>
  <c r="M351" i="20"/>
  <c r="O224" i="20"/>
  <c r="L2" i="75"/>
  <c r="M318" i="20"/>
  <c r="M337" i="20"/>
  <c r="O248" i="20"/>
  <c r="O207" i="20"/>
  <c r="O153" i="20"/>
  <c r="M139" i="20"/>
  <c r="M41" i="20"/>
  <c r="K255" i="82"/>
  <c r="G223" i="20" s="1"/>
  <c r="K303" i="82"/>
  <c r="G25" i="20" s="1"/>
  <c r="K60" i="82"/>
  <c r="G79" i="20" s="1"/>
  <c r="K115" i="82"/>
  <c r="G356" i="20" s="1"/>
  <c r="K154" i="82"/>
  <c r="G37" i="20" s="1"/>
  <c r="O235" i="20"/>
  <c r="M128" i="20"/>
  <c r="M47" i="20"/>
  <c r="O48" i="20"/>
  <c r="O330" i="20"/>
  <c r="O225" i="20"/>
  <c r="O250" i="20"/>
  <c r="O204" i="20"/>
  <c r="O152" i="20"/>
  <c r="M88" i="20"/>
  <c r="O99" i="20"/>
  <c r="O89" i="20"/>
  <c r="M211" i="20"/>
  <c r="O238" i="20"/>
  <c r="M130" i="20"/>
  <c r="O87" i="20"/>
  <c r="M57" i="20"/>
  <c r="O45" i="20"/>
  <c r="O50" i="20"/>
  <c r="M349" i="20"/>
  <c r="M327" i="20"/>
  <c r="M338" i="20"/>
  <c r="M230" i="20"/>
  <c r="O140" i="20"/>
  <c r="M93" i="20"/>
  <c r="M143" i="20"/>
  <c r="O150" i="20"/>
  <c r="M42" i="20"/>
  <c r="M216" i="20"/>
  <c r="M137" i="20"/>
  <c r="O86" i="20"/>
  <c r="O46" i="20"/>
  <c r="M348" i="20"/>
  <c r="O311" i="20"/>
  <c r="M325" i="20"/>
  <c r="M310" i="20"/>
  <c r="O313" i="20"/>
  <c r="O234" i="20"/>
  <c r="M215" i="20"/>
  <c r="M134" i="20"/>
  <c r="O83" i="20"/>
  <c r="O58" i="20"/>
  <c r="O43" i="20"/>
  <c r="O149" i="20"/>
  <c r="M246" i="20"/>
  <c r="O241" i="20"/>
  <c r="O138" i="20"/>
  <c r="M135" i="20"/>
  <c r="M62" i="20"/>
  <c r="O98" i="20"/>
  <c r="M342" i="20"/>
  <c r="M324" i="20"/>
  <c r="O315" i="20"/>
  <c r="M317" i="20"/>
  <c r="O208" i="20"/>
  <c r="M228" i="20"/>
  <c r="M227" i="20"/>
  <c r="O237" i="20"/>
  <c r="O212" i="20"/>
  <c r="M98" i="20"/>
  <c r="O94" i="20"/>
  <c r="O91" i="20"/>
  <c r="M140" i="20"/>
  <c r="O88" i="20"/>
  <c r="O135" i="20"/>
  <c r="M204" i="20"/>
  <c r="O211" i="20"/>
  <c r="O249" i="20"/>
  <c r="M141" i="20"/>
  <c r="O245" i="20"/>
  <c r="O93" i="20"/>
  <c r="O325" i="20"/>
  <c r="O56" i="20"/>
  <c r="O351" i="20"/>
  <c r="O60" i="20"/>
  <c r="M97" i="20"/>
  <c r="O137" i="20"/>
  <c r="M223" i="20"/>
  <c r="M207" i="20"/>
  <c r="M225" i="20"/>
  <c r="O53" i="20"/>
  <c r="O246" i="20"/>
  <c r="M315" i="20"/>
  <c r="M132" i="20"/>
  <c r="M313" i="20"/>
  <c r="O227" i="20"/>
  <c r="M242" i="20"/>
  <c r="M150" i="20"/>
  <c r="M248" i="20"/>
  <c r="M235" i="20"/>
  <c r="M154" i="20"/>
  <c r="M330" i="20"/>
  <c r="M89" i="20"/>
  <c r="O143" i="20"/>
  <c r="M138" i="20"/>
  <c r="M149" i="20"/>
  <c r="M205" i="20"/>
  <c r="M250" i="20"/>
  <c r="M247" i="20"/>
  <c r="M86" i="20"/>
  <c r="O139" i="20"/>
  <c r="M241" i="20"/>
  <c r="O59" i="20"/>
  <c r="M152" i="20"/>
  <c r="O338" i="20"/>
  <c r="O346" i="20"/>
  <c r="O230" i="20"/>
  <c r="O214" i="20"/>
  <c r="O216" i="20"/>
  <c r="O142" i="20"/>
  <c r="O47" i="20"/>
  <c r="M99" i="20"/>
  <c r="O62" i="20"/>
  <c r="O92" i="20"/>
  <c r="O42" i="20"/>
  <c r="M343" i="20"/>
  <c r="O328" i="20"/>
  <c r="O332" i="20"/>
  <c r="O239" i="20"/>
  <c r="O231" i="20"/>
  <c r="O244" i="20"/>
  <c r="O209" i="20"/>
  <c r="O218" i="20"/>
  <c r="O155" i="20"/>
  <c r="O145" i="20"/>
  <c r="O329" i="20"/>
  <c r="M48" i="20"/>
  <c r="M352" i="20"/>
  <c r="O57" i="20"/>
  <c r="M153" i="20"/>
  <c r="M240" i="20"/>
  <c r="O222" i="20"/>
  <c r="M226" i="20"/>
  <c r="O357" i="20"/>
  <c r="O343" i="20"/>
  <c r="O353" i="20"/>
  <c r="O347" i="20"/>
  <c r="O342" i="20"/>
  <c r="O318" i="20"/>
  <c r="O319" i="20"/>
  <c r="M222" i="20"/>
  <c r="M320" i="20"/>
  <c r="O359" i="20"/>
  <c r="O308" i="20"/>
  <c r="O336" i="20"/>
  <c r="O326" i="20"/>
  <c r="O340" i="20"/>
  <c r="O251" i="20"/>
  <c r="O221" i="20"/>
  <c r="O233" i="20"/>
  <c r="O210" i="20"/>
  <c r="O146" i="20"/>
  <c r="O148" i="20"/>
  <c r="O144" i="20"/>
  <c r="O128" i="20"/>
  <c r="O96" i="20"/>
  <c r="O90" i="20"/>
  <c r="O55" i="20"/>
  <c r="O52" i="20"/>
  <c r="O41" i="20"/>
  <c r="O40" i="20"/>
  <c r="K27" i="82"/>
  <c r="G97" i="20" s="1"/>
  <c r="K71" i="82"/>
  <c r="G173" i="20" s="1"/>
  <c r="S156" i="20"/>
  <c r="Q252" i="20"/>
  <c r="S252" i="20" s="1"/>
  <c r="O131" i="20"/>
  <c r="O242" i="20"/>
  <c r="M335" i="20"/>
  <c r="O339" i="20"/>
  <c r="M249" i="20"/>
  <c r="O314" i="20"/>
  <c r="O310" i="20"/>
  <c r="O309" i="20"/>
  <c r="O129" i="20"/>
  <c r="M322" i="20"/>
  <c r="M83" i="20"/>
  <c r="M133" i="20"/>
  <c r="M147" i="20"/>
  <c r="M213" i="20"/>
  <c r="M45" i="20"/>
  <c r="M95" i="20"/>
  <c r="M136" i="20"/>
  <c r="M224" i="20"/>
  <c r="M208" i="20"/>
  <c r="M220" i="20"/>
  <c r="M217" i="20"/>
  <c r="M238" i="20"/>
  <c r="M341" i="20"/>
  <c r="M51" i="20"/>
  <c r="M91" i="20"/>
  <c r="M151" i="20"/>
  <c r="M212" i="20"/>
  <c r="M232" i="20"/>
  <c r="M243" i="20"/>
  <c r="M237" i="20"/>
  <c r="M309" i="20"/>
  <c r="M357" i="20"/>
  <c r="O345" i="20"/>
  <c r="O349" i="20"/>
  <c r="O356" i="20"/>
  <c r="O348" i="20"/>
  <c r="O354" i="20"/>
  <c r="O355" i="20"/>
  <c r="O335" i="20"/>
  <c r="O341" i="20"/>
  <c r="O334" i="20"/>
  <c r="O322" i="20"/>
  <c r="O317" i="20"/>
  <c r="M311" i="20"/>
  <c r="O84" i="20"/>
  <c r="O132" i="20"/>
  <c r="O219" i="20"/>
  <c r="O215" i="20"/>
  <c r="O316" i="20"/>
  <c r="O331" i="20"/>
  <c r="O236" i="20"/>
  <c r="O229" i="20"/>
  <c r="O85" i="20"/>
  <c r="M43" i="20"/>
  <c r="O133" i="20"/>
  <c r="O147" i="20"/>
  <c r="O213" i="20"/>
  <c r="O228" i="20"/>
  <c r="O95" i="20"/>
  <c r="O136" i="20"/>
  <c r="O220" i="20"/>
  <c r="O358" i="20"/>
  <c r="O151" i="20"/>
  <c r="O232" i="20"/>
  <c r="O243" i="20"/>
  <c r="M131" i="20"/>
  <c r="O321" i="20"/>
  <c r="O333" i="20"/>
  <c r="O352" i="20"/>
  <c r="O320" i="20"/>
  <c r="O312" i="20"/>
  <c r="O324" i="20"/>
  <c r="M46" i="20"/>
  <c r="O61" i="20"/>
  <c r="O54" i="20"/>
  <c r="O51" i="20"/>
  <c r="O44" i="20"/>
  <c r="O49" i="20"/>
  <c r="M50" i="20"/>
  <c r="M58" i="20"/>
  <c r="P21" i="44"/>
  <c r="P29" i="44"/>
  <c r="P18" i="44"/>
  <c r="P22" i="44"/>
  <c r="P26" i="44"/>
  <c r="P30" i="44"/>
  <c r="P34" i="44"/>
  <c r="P15" i="44"/>
  <c r="P19" i="44"/>
  <c r="P23" i="44"/>
  <c r="P27" i="44"/>
  <c r="P31" i="44"/>
  <c r="P35" i="44"/>
  <c r="P13" i="44"/>
  <c r="P17" i="44"/>
  <c r="P25" i="44"/>
  <c r="P33" i="44"/>
  <c r="P14" i="44"/>
  <c r="P12" i="44"/>
  <c r="P16" i="44"/>
  <c r="P20" i="44"/>
  <c r="P24" i="44"/>
  <c r="P28" i="44"/>
  <c r="P32" i="44"/>
  <c r="P36" i="44"/>
  <c r="M314" i="20"/>
  <c r="M332" i="20"/>
  <c r="M319" i="20"/>
  <c r="M355" i="20"/>
  <c r="M340" i="20"/>
  <c r="M329" i="20"/>
  <c r="M347" i="20"/>
  <c r="M326" i="20"/>
  <c r="M49" i="20"/>
  <c r="M44" i="20"/>
  <c r="M85" i="20"/>
  <c r="M87" i="20"/>
  <c r="M94" i="20"/>
  <c r="M145" i="20"/>
  <c r="M129" i="20"/>
  <c r="M155" i="20"/>
  <c r="M218" i="20"/>
  <c r="M209" i="20"/>
  <c r="M229" i="20"/>
  <c r="M244" i="20"/>
  <c r="M231" i="20"/>
  <c r="M236" i="20"/>
  <c r="M239" i="20"/>
  <c r="M331" i="20"/>
  <c r="M321" i="20"/>
  <c r="M328" i="20"/>
  <c r="M40" i="20"/>
  <c r="M52" i="20"/>
  <c r="M61" i="20"/>
  <c r="M84" i="20"/>
  <c r="M82" i="20"/>
  <c r="M144" i="20"/>
  <c r="M142" i="20"/>
  <c r="M148" i="20"/>
  <c r="M210" i="20"/>
  <c r="M214" i="20"/>
  <c r="M221" i="20"/>
  <c r="M251" i="20"/>
  <c r="M234" i="20"/>
  <c r="M333" i="20"/>
  <c r="O360" i="20"/>
  <c r="M353" i="20"/>
  <c r="M354" i="20"/>
  <c r="M316" i="20"/>
  <c r="M346" i="20"/>
  <c r="M336" i="20"/>
  <c r="Q16" i="20"/>
  <c r="S16" i="20" s="1"/>
  <c r="F20" i="28"/>
  <c r="E349" i="75"/>
  <c r="E348" i="75"/>
  <c r="K226" i="82"/>
  <c r="G119" i="20" s="1"/>
  <c r="K155" i="82"/>
  <c r="G140" i="20" s="1"/>
  <c r="K73" i="82"/>
  <c r="G237" i="20" s="1"/>
  <c r="K186" i="82"/>
  <c r="G288" i="20" s="1"/>
  <c r="K171" i="82"/>
  <c r="G127" i="20" s="1"/>
  <c r="K17" i="82"/>
  <c r="G158" i="20" s="1"/>
  <c r="K305" i="82"/>
  <c r="G19" i="20" s="1"/>
  <c r="K208" i="82"/>
  <c r="G112" i="20" s="1"/>
  <c r="K9" i="82"/>
  <c r="G41" i="20" s="1"/>
  <c r="K209" i="82"/>
  <c r="G302" i="20" s="1"/>
  <c r="K31" i="82"/>
  <c r="G221" i="20" s="1"/>
  <c r="K59" i="82"/>
  <c r="G80" i="20" s="1"/>
  <c r="K302" i="82"/>
  <c r="G28" i="20" s="1"/>
  <c r="K109" i="82"/>
  <c r="G308" i="20" s="1"/>
  <c r="K62" i="82"/>
  <c r="G89" i="20" s="1"/>
  <c r="K150" i="82"/>
  <c r="G50" i="20" s="1"/>
  <c r="K286" i="82"/>
  <c r="G39" i="20" s="1"/>
  <c r="K140" i="82"/>
  <c r="G105" i="20" s="1"/>
  <c r="K174" i="82"/>
  <c r="G290" i="20" s="1"/>
  <c r="K72" i="82"/>
  <c r="G183" i="20" s="1"/>
  <c r="K342" i="82"/>
  <c r="G114" i="20" s="1"/>
  <c r="K157" i="82"/>
  <c r="G128" i="20" s="1"/>
  <c r="K57" i="82"/>
  <c r="G270" i="20" s="1"/>
  <c r="K307" i="82"/>
  <c r="G35" i="20" s="1"/>
  <c r="K13" i="82"/>
  <c r="G87" i="20" s="1"/>
  <c r="K314" i="82"/>
  <c r="G70" i="20" s="1"/>
  <c r="K97" i="82"/>
  <c r="G133" i="20" s="1"/>
  <c r="K331" i="82"/>
  <c r="G76" i="20" s="1"/>
  <c r="K341" i="82"/>
  <c r="G280" i="20" s="1"/>
  <c r="K82" i="82"/>
  <c r="G190" i="20" s="1"/>
  <c r="K84" i="82"/>
  <c r="G125" i="20" s="1"/>
  <c r="K298" i="82"/>
  <c r="G44" i="20" s="1"/>
  <c r="K187" i="82"/>
  <c r="G279" i="20" s="1"/>
  <c r="K272" i="82"/>
  <c r="G164" i="20" s="1"/>
  <c r="K19" i="82"/>
  <c r="G100" i="20" s="1"/>
  <c r="K245" i="82"/>
  <c r="G180" i="20" s="1"/>
  <c r="K297" i="82"/>
  <c r="G21" i="20" s="1"/>
  <c r="K108" i="82"/>
  <c r="G195" i="20" s="1"/>
  <c r="K323" i="82"/>
  <c r="G171" i="20" s="1"/>
  <c r="K79" i="82"/>
  <c r="G43" i="20" s="1"/>
  <c r="K326" i="82"/>
  <c r="G77" i="20" s="1"/>
  <c r="K146" i="82"/>
  <c r="G319" i="20" s="1"/>
  <c r="K7" i="82"/>
  <c r="G275" i="20" s="1"/>
  <c r="K139" i="82"/>
  <c r="G276" i="20" s="1"/>
  <c r="K238" i="82"/>
  <c r="G135" i="20" s="1"/>
  <c r="K67" i="82"/>
  <c r="G118" i="20" s="1"/>
  <c r="K49" i="82"/>
  <c r="G252" i="20" s="1"/>
  <c r="K134" i="82"/>
  <c r="G169" i="20" s="1"/>
  <c r="K259" i="82"/>
  <c r="G66" i="20" s="1"/>
  <c r="K240" i="82"/>
  <c r="G175" i="20" s="1"/>
  <c r="K130" i="82"/>
  <c r="G268" i="20" s="1"/>
  <c r="K257" i="82"/>
  <c r="G208" i="20" s="1"/>
  <c r="K156" i="82"/>
  <c r="G210" i="20" s="1"/>
  <c r="K233" i="82"/>
  <c r="G196" i="20" s="1"/>
  <c r="K311" i="82"/>
  <c r="G26" i="20" s="1"/>
  <c r="K223" i="82"/>
  <c r="G334" i="20" s="1"/>
  <c r="K261" i="82"/>
  <c r="G170" i="20" s="1"/>
  <c r="K215" i="82"/>
  <c r="G217" i="20" s="1"/>
  <c r="K277" i="82"/>
  <c r="G104" i="20" s="1"/>
  <c r="K246" i="82"/>
  <c r="G332" i="20" s="1"/>
  <c r="K11" i="82"/>
  <c r="G219" i="20" s="1"/>
  <c r="K46" i="82"/>
  <c r="G160" i="20" s="1"/>
  <c r="K24" i="82"/>
  <c r="G342" i="20" s="1"/>
  <c r="K132" i="82"/>
  <c r="G346" i="20" s="1"/>
  <c r="K206" i="82"/>
  <c r="G281" i="20" s="1"/>
  <c r="K287" i="82"/>
  <c r="G33" i="20" s="1"/>
  <c r="K332" i="82"/>
  <c r="G283" i="20" s="1"/>
  <c r="K143" i="82"/>
  <c r="G45" i="20" s="1"/>
  <c r="K175" i="82"/>
  <c r="G264" i="20" s="1"/>
  <c r="K242" i="82"/>
  <c r="G192" i="20" s="1"/>
  <c r="K241" i="82"/>
  <c r="G292" i="20" s="1"/>
  <c r="K185" i="82"/>
  <c r="G262" i="20" s="1"/>
  <c r="K151" i="82"/>
  <c r="G324" i="20" s="1"/>
  <c r="K120" i="82"/>
  <c r="G254" i="20" s="1"/>
  <c r="K88" i="82"/>
  <c r="G298" i="20" s="1"/>
  <c r="K5" i="82"/>
  <c r="G274" i="20" s="1"/>
  <c r="K274" i="82"/>
  <c r="G198" i="20" s="1"/>
  <c r="K18" i="82"/>
  <c r="G65" i="20" s="1"/>
  <c r="K229" i="82"/>
  <c r="G74" i="20" s="1"/>
  <c r="K81" i="82"/>
  <c r="G163" i="20" s="1"/>
  <c r="K110" i="82"/>
  <c r="G285" i="20" s="1"/>
  <c r="K320" i="82"/>
  <c r="G159" i="20" s="1"/>
  <c r="K234" i="82"/>
  <c r="G176" i="20" s="1"/>
  <c r="K213" i="82"/>
  <c r="G311" i="20" s="1"/>
  <c r="K336" i="82"/>
  <c r="G248" i="20" s="1"/>
  <c r="K267" i="82"/>
  <c r="G174" i="20" s="1"/>
  <c r="K232" i="82"/>
  <c r="G200" i="20" s="1"/>
  <c r="K33" i="82"/>
  <c r="G132" i="20" s="1"/>
  <c r="K164" i="82"/>
  <c r="G124" i="20" s="1"/>
  <c r="K35" i="82"/>
  <c r="G184" i="20" s="1"/>
  <c r="K228" i="82"/>
  <c r="G121" i="20" s="1"/>
  <c r="K69" i="82"/>
  <c r="G63" i="20" s="1"/>
  <c r="K117" i="82"/>
  <c r="G282" i="20" s="1"/>
  <c r="K193" i="82"/>
  <c r="G350" i="20" s="1"/>
  <c r="K200" i="82"/>
  <c r="G357" i="20" s="1"/>
  <c r="K189" i="82"/>
  <c r="G154" i="20" s="1"/>
  <c r="K204" i="82"/>
  <c r="G122" i="20" s="1"/>
  <c r="K148" i="82"/>
  <c r="G98" i="20" s="1"/>
  <c r="K218" i="82"/>
  <c r="G151" i="20" s="1"/>
  <c r="K304" i="82"/>
  <c r="G53" i="20" s="1"/>
  <c r="K221" i="82"/>
  <c r="G355" i="20" s="1"/>
  <c r="K290" i="82"/>
  <c r="G40" i="20" s="1"/>
  <c r="K288" i="82"/>
  <c r="G48" i="20" s="1"/>
  <c r="K165" i="82"/>
  <c r="G189" i="20" s="1"/>
  <c r="K224" i="82"/>
  <c r="G360" i="20" s="1"/>
  <c r="K300" i="82"/>
  <c r="G27" i="20" s="1"/>
  <c r="K285" i="82"/>
  <c r="G24" i="20" s="1"/>
  <c r="K29" i="82"/>
  <c r="G102" i="20" s="1"/>
  <c r="K344" i="82"/>
  <c r="G323" i="20" s="1"/>
  <c r="K2" i="82"/>
  <c r="G73" i="20" s="1"/>
  <c r="J279" i="82"/>
  <c r="J348" i="82" s="1" a="1"/>
  <c r="J348" i="82" s="1"/>
  <c r="L295" i="82" s="1"/>
  <c r="M295" i="82" s="1"/>
  <c r="K295" i="82" s="1"/>
  <c r="G57" i="20" s="1"/>
  <c r="K306" i="82"/>
  <c r="G23" i="20" s="1"/>
  <c r="K64" i="82"/>
  <c r="G67" i="20" s="1"/>
  <c r="K87" i="82"/>
  <c r="G82" i="20" s="1"/>
  <c r="K184" i="82"/>
  <c r="G331" i="20" s="1"/>
  <c r="K30" i="82"/>
  <c r="G340" i="20" s="1"/>
  <c r="K122" i="82"/>
  <c r="G277" i="20" s="1"/>
  <c r="K58" i="82"/>
  <c r="G238" i="20" s="1"/>
  <c r="K38" i="82"/>
  <c r="G327" i="20" s="1"/>
  <c r="K276" i="82"/>
  <c r="G269" i="20" s="1"/>
  <c r="K6" i="82"/>
  <c r="G347" i="20" s="1"/>
  <c r="K179" i="82"/>
  <c r="G358" i="20" s="1"/>
  <c r="K172" i="82"/>
  <c r="G147" i="20" s="1"/>
  <c r="M64" i="20"/>
  <c r="Q63" i="20"/>
  <c r="M334" i="20"/>
  <c r="K76" i="82"/>
  <c r="G61" i="20" s="1"/>
  <c r="K282" i="82"/>
  <c r="G56" i="20" s="1"/>
  <c r="O350" i="20"/>
  <c r="M350" i="20"/>
  <c r="O307" i="20"/>
  <c r="M307" i="20"/>
  <c r="M323" i="20"/>
  <c r="O323" i="20"/>
  <c r="M345" i="20"/>
  <c r="M356" i="20"/>
  <c r="O344" i="20"/>
  <c r="M344" i="20"/>
  <c r="K8" i="82"/>
  <c r="G222" i="20" s="1"/>
  <c r="K183" i="82"/>
  <c r="G345" i="20" s="1"/>
  <c r="K118" i="82"/>
  <c r="G253" i="20" s="1"/>
  <c r="K339" i="82"/>
  <c r="G179" i="20" s="1"/>
  <c r="K66" i="82"/>
  <c r="G95" i="20" s="1"/>
  <c r="K271" i="82"/>
  <c r="G259" i="20" s="1"/>
  <c r="K252" i="82"/>
  <c r="G216" i="20" s="1"/>
  <c r="K318" i="82"/>
  <c r="G94" i="20" s="1"/>
  <c r="M100" i="20"/>
  <c r="Q100" i="20"/>
  <c r="O247" i="20" l="1"/>
  <c r="M233" i="20"/>
  <c r="O154" i="20"/>
  <c r="O134" i="20"/>
  <c r="O141" i="20"/>
  <c r="M146" i="20"/>
  <c r="M96" i="20"/>
  <c r="O97" i="20"/>
  <c r="O82" i="20"/>
  <c r="M90" i="20"/>
  <c r="M245" i="20"/>
  <c r="H17" i="28"/>
  <c r="R100" i="20"/>
  <c r="S100" i="20" s="1"/>
  <c r="R63" i="20"/>
  <c r="S63" i="20" s="1"/>
  <c r="L254" i="82"/>
  <c r="M254" i="82" s="1"/>
  <c r="K254" i="82" s="1"/>
  <c r="G242" i="20" s="1"/>
  <c r="E350" i="75"/>
  <c r="F261" i="75" s="1"/>
  <c r="E343" i="20" s="1"/>
  <c r="I343" i="20" s="1"/>
  <c r="L284" i="82"/>
  <c r="M284" i="82" s="1"/>
  <c r="K284" i="82" s="1"/>
  <c r="G36" i="20" s="1"/>
  <c r="L114" i="82"/>
  <c r="K279" i="82"/>
  <c r="G20" i="20" s="1"/>
  <c r="K12" i="82"/>
  <c r="G142" i="20" s="1"/>
  <c r="K93" i="82"/>
  <c r="G227" i="20" s="1"/>
  <c r="K205" i="82"/>
  <c r="G116" i="20" s="1"/>
  <c r="K327" i="82"/>
  <c r="G149" i="20" s="1"/>
  <c r="K289" i="82"/>
  <c r="G49" i="20" s="1"/>
  <c r="K324" i="82"/>
  <c r="G255" i="20" s="1"/>
  <c r="K230" i="82"/>
  <c r="G185" i="20" s="1"/>
  <c r="K86" i="82"/>
  <c r="G197" i="20" s="1"/>
  <c r="K275" i="82"/>
  <c r="G167" i="20" s="1"/>
  <c r="K113" i="82"/>
  <c r="G47" i="20" s="1"/>
  <c r="K20" i="82"/>
  <c r="G181" i="20" s="1"/>
  <c r="K328" i="82"/>
  <c r="G239" i="20" s="1"/>
  <c r="K227" i="82"/>
  <c r="G126" i="20" s="1"/>
  <c r="K280" i="82"/>
  <c r="G34" i="20" s="1"/>
  <c r="K54" i="82"/>
  <c r="G228" i="20" s="1"/>
  <c r="K23" i="82"/>
  <c r="G155" i="20" s="1"/>
  <c r="K216" i="82"/>
  <c r="G153" i="20" s="1"/>
  <c r="K161" i="82"/>
  <c r="G351" i="20" s="1"/>
  <c r="K313" i="82"/>
  <c r="G241" i="20" s="1"/>
  <c r="K25" i="82"/>
  <c r="G172" i="20" s="1"/>
  <c r="K219" i="82"/>
  <c r="G101" i="20" s="1"/>
  <c r="K89" i="82"/>
  <c r="G134" i="20" s="1"/>
  <c r="K144" i="82"/>
  <c r="G88" i="20" s="1"/>
  <c r="K214" i="82"/>
  <c r="G297" i="20" s="1"/>
  <c r="K169" i="82"/>
  <c r="G330" i="20" s="1"/>
  <c r="K269" i="82"/>
  <c r="G64" i="20" s="1"/>
  <c r="K266" i="82"/>
  <c r="G256" i="20" s="1"/>
  <c r="K45" i="82"/>
  <c r="G333" i="20" s="1"/>
  <c r="K265" i="82"/>
  <c r="G348" i="20" s="1"/>
  <c r="K309" i="82"/>
  <c r="G51" i="20" s="1"/>
  <c r="K47" i="82"/>
  <c r="G107" i="20" s="1"/>
  <c r="K44" i="82"/>
  <c r="G71" i="20" s="1"/>
  <c r="K251" i="82"/>
  <c r="G220" i="20" s="1"/>
  <c r="K92" i="82"/>
  <c r="G287" i="20" s="1"/>
  <c r="K250" i="82"/>
  <c r="G188" i="20" s="1"/>
  <c r="K345" i="82"/>
  <c r="G307" i="20" s="1"/>
  <c r="K258" i="82"/>
  <c r="G218" i="20" s="1"/>
  <c r="K39" i="82"/>
  <c r="G266" i="20" s="1"/>
  <c r="K167" i="82"/>
  <c r="G129" i="20" s="1"/>
  <c r="K158" i="82"/>
  <c r="G304" i="20" s="1"/>
  <c r="K294" i="82"/>
  <c r="G46" i="20" s="1"/>
  <c r="K124" i="82"/>
  <c r="G272" i="20" s="1"/>
  <c r="K32" i="82"/>
  <c r="G243" i="20" s="1"/>
  <c r="K220" i="82"/>
  <c r="G150" i="20" s="1"/>
  <c r="K163" i="82"/>
  <c r="G317" i="20" s="1"/>
  <c r="K121" i="82"/>
  <c r="G258" i="20" s="1"/>
  <c r="K317" i="82"/>
  <c r="G55" i="20" s="1"/>
  <c r="K14" i="82"/>
  <c r="G339" i="20" s="1"/>
  <c r="K3" i="82"/>
  <c r="G83" i="20" s="1"/>
  <c r="K222" i="82"/>
  <c r="G310" i="20" s="1"/>
  <c r="K190" i="82"/>
  <c r="G206" i="20" s="1"/>
  <c r="K112" i="82"/>
  <c r="G202" i="20" s="1"/>
  <c r="K85" i="82"/>
  <c r="G120" i="20" s="1"/>
  <c r="K343" i="82"/>
  <c r="G72" i="20" s="1"/>
  <c r="K191" i="82"/>
  <c r="G106" i="20" s="1"/>
  <c r="K207" i="82"/>
  <c r="G322" i="20" s="1"/>
  <c r="K74" i="82"/>
  <c r="G291" i="20" s="1"/>
  <c r="K96" i="82"/>
  <c r="G178" i="20" s="1"/>
  <c r="K212" i="82"/>
  <c r="G289" i="20" s="1"/>
  <c r="K55" i="82"/>
  <c r="G205" i="20" s="1"/>
  <c r="K138" i="82"/>
  <c r="G148" i="20" s="1"/>
  <c r="K162" i="82"/>
  <c r="G78" i="20" s="1"/>
  <c r="K268" i="82"/>
  <c r="G186" i="20" s="1"/>
  <c r="K51" i="82"/>
  <c r="G168" i="20" s="1"/>
  <c r="K48" i="82"/>
  <c r="G30" i="20" s="1"/>
  <c r="K203" i="82"/>
  <c r="G139" i="20" s="1"/>
  <c r="K105" i="82"/>
  <c r="G250" i="20" s="1"/>
  <c r="K244" i="82"/>
  <c r="G318" i="20" s="1"/>
  <c r="K299" i="82"/>
  <c r="G58" i="20" s="1"/>
  <c r="K292" i="82"/>
  <c r="G16" i="20" s="1"/>
  <c r="K211" i="82"/>
  <c r="G182" i="20" s="1"/>
  <c r="K133" i="82"/>
  <c r="G157" i="20" s="1"/>
  <c r="K153" i="82"/>
  <c r="G99" i="20" s="1"/>
  <c r="K192" i="82"/>
  <c r="G303" i="20" s="1"/>
  <c r="K168" i="82"/>
  <c r="G305" i="20" s="1"/>
  <c r="K125" i="82"/>
  <c r="G260" i="20" s="1"/>
  <c r="K101" i="82"/>
  <c r="G338" i="20" s="1"/>
  <c r="K201" i="82"/>
  <c r="G313" i="20" s="1"/>
  <c r="K178" i="82"/>
  <c r="G359" i="20" s="1"/>
  <c r="K137" i="82"/>
  <c r="G309" i="20" s="1"/>
  <c r="K111" i="82"/>
  <c r="G278" i="20" s="1"/>
  <c r="K231" i="82"/>
  <c r="G244" i="20" s="1"/>
  <c r="K225" i="82"/>
  <c r="G296" i="20" s="1"/>
  <c r="K173" i="82"/>
  <c r="G320" i="20" s="1"/>
  <c r="K94" i="82"/>
  <c r="G212" i="20" s="1"/>
  <c r="K160" i="82"/>
  <c r="G144" i="20" s="1"/>
  <c r="K80" i="82"/>
  <c r="G38" i="20" s="1"/>
  <c r="K42" i="82"/>
  <c r="G60" i="20" s="1"/>
  <c r="K106" i="82"/>
  <c r="G286" i="20" s="1"/>
  <c r="K281" i="82"/>
  <c r="G59" i="20" s="1"/>
  <c r="K16" i="82"/>
  <c r="G138" i="20" s="1"/>
  <c r="K270" i="82"/>
  <c r="G263" i="20" s="1"/>
  <c r="K182" i="82"/>
  <c r="G316" i="20" s="1"/>
  <c r="K127" i="82"/>
  <c r="G301" i="20" s="1"/>
  <c r="K196" i="82"/>
  <c r="G130" i="20" s="1"/>
  <c r="K180" i="82"/>
  <c r="G306" i="20" s="1"/>
  <c r="K141" i="82"/>
  <c r="G352" i="20" s="1"/>
  <c r="K116" i="82"/>
  <c r="G273" i="20" s="1"/>
  <c r="K308" i="82"/>
  <c r="G54" i="20" s="1"/>
  <c r="K301" i="82"/>
  <c r="G17" i="20" s="1"/>
  <c r="K291" i="82"/>
  <c r="G31" i="20" s="1"/>
  <c r="K195" i="82"/>
  <c r="G328" i="20" s="1"/>
  <c r="K239" i="82"/>
  <c r="G117" i="20" s="1"/>
  <c r="K4" i="82"/>
  <c r="G233" i="20" s="1"/>
  <c r="K50" i="82"/>
  <c r="G152" i="20" s="1"/>
  <c r="K83" i="82"/>
  <c r="G209" i="20" s="1"/>
  <c r="K181" i="82"/>
  <c r="G86" i="20" s="1"/>
  <c r="K283" i="82"/>
  <c r="G62" i="20" s="1"/>
  <c r="K15" i="82"/>
  <c r="G215" i="20" s="1"/>
  <c r="K243" i="82"/>
  <c r="G294" i="20" s="1"/>
  <c r="K129" i="82"/>
  <c r="G110" i="20" s="1"/>
  <c r="K147" i="82"/>
  <c r="G326" i="20" s="1"/>
  <c r="K264" i="82"/>
  <c r="G235" i="20" s="1"/>
  <c r="K22" i="82"/>
  <c r="G194" i="20" s="1"/>
  <c r="K197" i="82"/>
  <c r="G42" i="20" s="1"/>
  <c r="K346" i="82"/>
  <c r="G335" i="20" s="1"/>
  <c r="K217" i="82"/>
  <c r="G325" i="20" s="1"/>
  <c r="K333" i="82"/>
  <c r="G123" i="20" s="1"/>
  <c r="K237" i="82"/>
  <c r="G69" i="20" s="1"/>
  <c r="K119" i="82"/>
  <c r="G336" i="20" s="1"/>
  <c r="K41" i="82"/>
  <c r="G295" i="20" s="1"/>
  <c r="K340" i="82"/>
  <c r="G191" i="20" s="1"/>
  <c r="K247" i="82"/>
  <c r="G204" i="20" s="1"/>
  <c r="K325" i="82"/>
  <c r="G265" i="20" s="1"/>
  <c r="K329" i="82"/>
  <c r="G68" i="20" s="1"/>
  <c r="K278" i="82"/>
  <c r="G271" i="20" s="1"/>
  <c r="K107" i="82"/>
  <c r="G193" i="20" s="1"/>
  <c r="K78" i="82"/>
  <c r="G108" i="20" s="1"/>
  <c r="K152" i="82"/>
  <c r="G32" i="20" s="1"/>
  <c r="K322" i="82"/>
  <c r="G231" i="20" s="1"/>
  <c r="K188" i="82"/>
  <c r="G354" i="20" s="1"/>
  <c r="K43" i="82"/>
  <c r="G165" i="20" s="1"/>
  <c r="K10" i="82"/>
  <c r="G156" i="20" s="1"/>
  <c r="K40" i="82"/>
  <c r="G312" i="20" s="1"/>
  <c r="K334" i="82"/>
  <c r="G199" i="20" s="1"/>
  <c r="K262" i="82"/>
  <c r="G224" i="20" s="1"/>
  <c r="K68" i="82"/>
  <c r="G96" i="20" s="1"/>
  <c r="K34" i="82"/>
  <c r="G261" i="20" s="1"/>
  <c r="K321" i="82"/>
  <c r="G162" i="20" s="1"/>
  <c r="K77" i="82"/>
  <c r="G103" i="20" s="1"/>
  <c r="K131" i="82"/>
  <c r="G166" i="20" s="1"/>
  <c r="K90" i="82"/>
  <c r="G187" i="20" s="1"/>
  <c r="K135" i="82"/>
  <c r="G109" i="20" s="1"/>
  <c r="I109" i="20" s="1"/>
  <c r="K253" i="82"/>
  <c r="G349" i="20" s="1"/>
  <c r="K310" i="82"/>
  <c r="G18" i="20" s="1"/>
  <c r="K126" i="82"/>
  <c r="G75" i="20" s="1"/>
  <c r="F141" i="75"/>
  <c r="E105" i="20" s="1"/>
  <c r="I105" i="20" s="1"/>
  <c r="K293" i="82"/>
  <c r="G22" i="20" s="1"/>
  <c r="K248" i="82"/>
  <c r="G81" i="20" s="1"/>
  <c r="F309" i="75"/>
  <c r="E54" i="20" s="1"/>
  <c r="K61" i="82"/>
  <c r="G113" i="20" s="1"/>
  <c r="K123" i="82"/>
  <c r="G115" i="20" s="1"/>
  <c r="F136" i="75"/>
  <c r="E109" i="20" s="1"/>
  <c r="F310" i="75"/>
  <c r="E51" i="20" s="1"/>
  <c r="F102" i="75"/>
  <c r="E338" i="20" s="1"/>
  <c r="F188" i="75"/>
  <c r="E279" i="20" s="1"/>
  <c r="I279" i="20" s="1"/>
  <c r="F150" i="75"/>
  <c r="E85" i="20" s="1"/>
  <c r="F220" i="75"/>
  <c r="E101" i="20" s="1"/>
  <c r="F285" i="75"/>
  <c r="E36" i="20" s="1"/>
  <c r="F197" i="75"/>
  <c r="E130" i="20" s="1"/>
  <c r="F69" i="75"/>
  <c r="E96" i="20" s="1"/>
  <c r="F28" i="75"/>
  <c r="E97" i="20" s="1"/>
  <c r="I97" i="20" s="1"/>
  <c r="F157" i="75"/>
  <c r="E210" i="20" s="1"/>
  <c r="I210" i="20" s="1"/>
  <c r="F204" i="75"/>
  <c r="E139" i="20" s="1"/>
  <c r="F177" i="75"/>
  <c r="E84" i="20" s="1"/>
  <c r="F99" i="75"/>
  <c r="E247" i="20" s="1"/>
  <c r="I247" i="20" s="1"/>
  <c r="F248" i="75"/>
  <c r="E204" i="20" s="1"/>
  <c r="K199" i="82"/>
  <c r="G201" i="20" s="1"/>
  <c r="K95" i="82"/>
  <c r="G161" i="20" s="1"/>
  <c r="K166" i="82"/>
  <c r="G141" i="20" s="1"/>
  <c r="K296" i="82"/>
  <c r="G29" i="20" s="1"/>
  <c r="K26" i="82"/>
  <c r="G230" i="20" s="1"/>
  <c r="K159" i="82"/>
  <c r="G143" i="20" s="1"/>
  <c r="K52" i="82"/>
  <c r="G111" i="20" s="1"/>
  <c r="K149" i="82"/>
  <c r="G85" i="20" s="1"/>
  <c r="I85" i="20" s="1"/>
  <c r="K145" i="82"/>
  <c r="G52" i="20" s="1"/>
  <c r="K194" i="82"/>
  <c r="G284" i="20" s="1"/>
  <c r="K170" i="82"/>
  <c r="G267" i="20" s="1"/>
  <c r="K128" i="82"/>
  <c r="G257" i="20" s="1"/>
  <c r="K256" i="82"/>
  <c r="G213" i="20" s="1"/>
  <c r="F269" i="75"/>
  <c r="E186" i="20" s="1"/>
  <c r="K65" i="82"/>
  <c r="G207" i="20" s="1"/>
  <c r="K37" i="82"/>
  <c r="G137" i="20" s="1"/>
  <c r="K263" i="82"/>
  <c r="G293" i="20" s="1"/>
  <c r="F313" i="75"/>
  <c r="E91" i="20" s="1"/>
  <c r="I91" i="20" s="1"/>
  <c r="F161" i="75"/>
  <c r="E144" i="20" s="1"/>
  <c r="F89" i="75"/>
  <c r="E298" i="20" s="1"/>
  <c r="I298" i="20" s="1"/>
  <c r="I96" i="20" l="1"/>
  <c r="I338" i="20"/>
  <c r="I101" i="20"/>
  <c r="I213" i="20"/>
  <c r="I349" i="20"/>
  <c r="I204" i="20"/>
  <c r="I54" i="20"/>
  <c r="I130" i="20"/>
  <c r="I186" i="20"/>
  <c r="I144" i="20"/>
  <c r="I139" i="20"/>
  <c r="I51" i="20"/>
  <c r="I36" i="20"/>
  <c r="H363" i="20"/>
  <c r="H362" i="20"/>
  <c r="M114" i="82"/>
  <c r="K114" i="82" s="1"/>
  <c r="G145" i="20" s="1"/>
  <c r="F25" i="75"/>
  <c r="E342" i="20" s="1"/>
  <c r="I342" i="20" s="1"/>
  <c r="F253" i="75"/>
  <c r="E216" i="20" s="1"/>
  <c r="I216" i="20" s="1"/>
  <c r="F315" i="75"/>
  <c r="E70" i="20" s="1"/>
  <c r="I70" i="20" s="1"/>
  <c r="F257" i="75"/>
  <c r="E213" i="20" s="1"/>
  <c r="F60" i="75"/>
  <c r="E80" i="20" s="1"/>
  <c r="I80" i="20" s="1"/>
  <c r="F283" i="75"/>
  <c r="E56" i="20" s="1"/>
  <c r="I56" i="20" s="1"/>
  <c r="F324" i="75"/>
  <c r="E171" i="20" s="1"/>
  <c r="I171" i="20" s="1"/>
  <c r="F254" i="75"/>
  <c r="E349" i="20" s="1"/>
  <c r="F319" i="75"/>
  <c r="E94" i="20" s="1"/>
  <c r="I94" i="20" s="1"/>
  <c r="F111" i="75"/>
  <c r="E285" i="20" s="1"/>
  <c r="I285" i="20" s="1"/>
  <c r="F325" i="75"/>
  <c r="E255" i="20" s="1"/>
  <c r="I255" i="20" s="1"/>
  <c r="F133" i="75"/>
  <c r="E346" i="20" s="1"/>
  <c r="I346" i="20" s="1"/>
  <c r="F333" i="75"/>
  <c r="E283" i="20" s="1"/>
  <c r="I283" i="20" s="1"/>
  <c r="F15" i="75"/>
  <c r="E339" i="20" s="1"/>
  <c r="I339" i="20" s="1"/>
  <c r="F234" i="75"/>
  <c r="E196" i="20" s="1"/>
  <c r="I196" i="20" s="1"/>
  <c r="F112" i="75"/>
  <c r="E278" i="20" s="1"/>
  <c r="I278" i="20" s="1"/>
  <c r="F334" i="75"/>
  <c r="E123" i="20" s="1"/>
  <c r="I123" i="20" s="1"/>
  <c r="F341" i="75"/>
  <c r="E191" i="20" s="1"/>
  <c r="I191" i="20" s="1"/>
  <c r="F182" i="75"/>
  <c r="E86" i="20" s="1"/>
  <c r="I86" i="20" s="1"/>
  <c r="F275" i="75"/>
  <c r="E198" i="20" s="1"/>
  <c r="I198" i="20" s="1"/>
  <c r="F4" i="75"/>
  <c r="E83" i="20" s="1"/>
  <c r="I83" i="20" s="1"/>
  <c r="F237" i="75"/>
  <c r="E225" i="20" s="1"/>
  <c r="O261" i="75"/>
  <c r="O161" i="75"/>
  <c r="O157" i="75"/>
  <c r="O141" i="75"/>
  <c r="O89" i="75"/>
  <c r="O313" i="75"/>
  <c r="O99" i="75"/>
  <c r="O204" i="75"/>
  <c r="O28" i="75"/>
  <c r="O285" i="75"/>
  <c r="O188" i="75"/>
  <c r="O319" i="75"/>
  <c r="O136" i="75"/>
  <c r="O309" i="75"/>
  <c r="O133" i="75"/>
  <c r="O333" i="75"/>
  <c r="O112" i="75"/>
  <c r="F6" i="75"/>
  <c r="E274" i="20" s="1"/>
  <c r="I274" i="20" s="1"/>
  <c r="F245" i="75"/>
  <c r="E318" i="20" s="1"/>
  <c r="I318" i="20" s="1"/>
  <c r="F335" i="75"/>
  <c r="E199" i="20" s="1"/>
  <c r="I199" i="20" s="1"/>
  <c r="F151" i="75"/>
  <c r="E50" i="20" s="1"/>
  <c r="I50" i="20" s="1"/>
  <c r="F216" i="75"/>
  <c r="E217" i="20" s="1"/>
  <c r="I217" i="20" s="1"/>
  <c r="F284" i="75"/>
  <c r="E62" i="20" s="1"/>
  <c r="I62" i="20" s="1"/>
  <c r="F288" i="75"/>
  <c r="E33" i="20" s="1"/>
  <c r="I33" i="20" s="1"/>
  <c r="O310" i="75"/>
  <c r="O248" i="75"/>
  <c r="O334" i="75"/>
  <c r="O150" i="75"/>
  <c r="O25" i="75"/>
  <c r="O257" i="75"/>
  <c r="O60" i="75"/>
  <c r="O69" i="75"/>
  <c r="O220" i="75"/>
  <c r="O254" i="75"/>
  <c r="O102" i="75"/>
  <c r="O4" i="75"/>
  <c r="O325" i="75"/>
  <c r="O269" i="75"/>
  <c r="O177" i="75"/>
  <c r="O197" i="75"/>
  <c r="O275" i="75"/>
  <c r="L337" i="82"/>
  <c r="M337" i="82" s="1"/>
  <c r="K337" i="82" s="1"/>
  <c r="G214" i="20" s="1"/>
  <c r="L335" i="82"/>
  <c r="M335" i="82" s="1"/>
  <c r="K335" i="82" s="1"/>
  <c r="G249" i="20" s="1"/>
  <c r="L100" i="82"/>
  <c r="L176" i="82"/>
  <c r="L235" i="82"/>
  <c r="M235" i="82" s="1"/>
  <c r="K235" i="82" s="1"/>
  <c r="G211" i="20" s="1"/>
  <c r="L202" i="82"/>
  <c r="M202" i="82" s="1"/>
  <c r="K202" i="82" s="1"/>
  <c r="G315" i="20" s="1"/>
  <c r="L21" i="82"/>
  <c r="M21" i="82" s="1"/>
  <c r="K21" i="82" s="1"/>
  <c r="G146" i="20" s="1"/>
  <c r="L142" i="82"/>
  <c r="M142" i="82" s="1"/>
  <c r="K142" i="82" s="1"/>
  <c r="G341" i="20" s="1"/>
  <c r="L36" i="82"/>
  <c r="M36" i="82" s="1"/>
  <c r="K36" i="82" s="1"/>
  <c r="G321" i="20" s="1"/>
  <c r="L177" i="82"/>
  <c r="M177" i="82" s="1"/>
  <c r="K177" i="82" s="1"/>
  <c r="G234" i="20" s="1"/>
  <c r="L75" i="82"/>
  <c r="M75" i="82" s="1"/>
  <c r="K75" i="82" s="1"/>
  <c r="G226" i="20" s="1"/>
  <c r="L338" i="82"/>
  <c r="M338" i="82" s="1"/>
  <c r="K338" i="82" s="1"/>
  <c r="G299" i="20" s="1"/>
  <c r="L70" i="82"/>
  <c r="M70" i="82" s="1"/>
  <c r="K70" i="82" s="1"/>
  <c r="G131" i="20" s="1"/>
  <c r="L198" i="82"/>
  <c r="M198" i="82" s="1"/>
  <c r="K198" i="82" s="1"/>
  <c r="G344" i="20" s="1"/>
  <c r="L210" i="82"/>
  <c r="M210" i="82" s="1"/>
  <c r="K210" i="82" s="1"/>
  <c r="G136" i="20" s="1"/>
  <c r="L104" i="82"/>
  <c r="M104" i="82" s="1"/>
  <c r="K104" i="82" s="1"/>
  <c r="G329" i="20" s="1"/>
  <c r="L102" i="82"/>
  <c r="M102" i="82" s="1"/>
  <c r="K102" i="82" s="1"/>
  <c r="G314" i="20" s="1"/>
  <c r="L103" i="82"/>
  <c r="M103" i="82" s="1"/>
  <c r="K103" i="82" s="1"/>
  <c r="G229" i="20" s="1"/>
  <c r="L236" i="82"/>
  <c r="M236" i="82" s="1"/>
  <c r="K236" i="82" s="1"/>
  <c r="G225" i="20" s="1"/>
  <c r="I225" i="20" s="1"/>
  <c r="L136" i="82"/>
  <c r="F61" i="75"/>
  <c r="E79" i="20" s="1"/>
  <c r="I79" i="20" s="1"/>
  <c r="F201" i="75"/>
  <c r="E357" i="20" s="1"/>
  <c r="I357" i="20" s="1"/>
  <c r="F304" i="75"/>
  <c r="E25" i="20" s="1"/>
  <c r="I25" i="20" s="1"/>
  <c r="F100" i="75"/>
  <c r="E300" i="20" s="1"/>
  <c r="I300" i="20" s="1"/>
  <c r="F63" i="75"/>
  <c r="E89" i="20" s="1"/>
  <c r="I89" i="20" s="1"/>
  <c r="F209" i="75"/>
  <c r="E112" i="20" s="1"/>
  <c r="I112" i="20" s="1"/>
  <c r="F265" i="75"/>
  <c r="E235" i="20" s="1"/>
  <c r="I235" i="20" s="1"/>
  <c r="F342" i="75"/>
  <c r="E280" i="20" s="1"/>
  <c r="I280" i="20" s="1"/>
  <c r="F90" i="75"/>
  <c r="E134" i="20" s="1"/>
  <c r="I134" i="20" s="1"/>
  <c r="F206" i="75"/>
  <c r="E116" i="20" s="1"/>
  <c r="I116" i="20" s="1"/>
  <c r="F187" i="75"/>
  <c r="E288" i="20" s="1"/>
  <c r="I288" i="20" s="1"/>
  <c r="F227" i="75"/>
  <c r="E119" i="20" s="1"/>
  <c r="I119" i="20" s="1"/>
  <c r="F208" i="75"/>
  <c r="E322" i="20" s="1"/>
  <c r="I322" i="20" s="1"/>
  <c r="F162" i="75"/>
  <c r="E351" i="20" s="1"/>
  <c r="I351" i="20" s="1"/>
  <c r="F263" i="75"/>
  <c r="E224" i="20" s="1"/>
  <c r="I224" i="20" s="1"/>
  <c r="F94" i="75"/>
  <c r="E227" i="20" s="1"/>
  <c r="I227" i="20" s="1"/>
  <c r="F130" i="75"/>
  <c r="E110" i="20" s="1"/>
  <c r="I110" i="20" s="1"/>
  <c r="F278" i="75"/>
  <c r="E104" i="20" s="1"/>
  <c r="I104" i="20" s="1"/>
  <c r="F307" i="75"/>
  <c r="E23" i="20" s="1"/>
  <c r="I23" i="20" s="1"/>
  <c r="F30" i="75"/>
  <c r="E102" i="20" s="1"/>
  <c r="I102" i="20" s="1"/>
  <c r="F180" i="75"/>
  <c r="E358" i="20" s="1"/>
  <c r="I358" i="20" s="1"/>
  <c r="F43" i="75"/>
  <c r="E60" i="20" s="1"/>
  <c r="I60" i="20" s="1"/>
  <c r="F317" i="75"/>
  <c r="E232" i="20" s="1"/>
  <c r="I232" i="20" s="1"/>
  <c r="F232" i="75"/>
  <c r="E244" i="20" s="1"/>
  <c r="I244" i="20" s="1"/>
  <c r="F118" i="75"/>
  <c r="E282" i="20" s="1"/>
  <c r="I282" i="20" s="1"/>
  <c r="F57" i="75"/>
  <c r="E177" i="20" s="1"/>
  <c r="I177" i="20" s="1"/>
  <c r="F159" i="75"/>
  <c r="E304" i="20" s="1"/>
  <c r="I304" i="20" s="1"/>
  <c r="F142" i="75"/>
  <c r="E352" i="20" s="1"/>
  <c r="I352" i="20" s="1"/>
  <c r="F36" i="75"/>
  <c r="E184" i="20" s="1"/>
  <c r="I184" i="20" s="1"/>
  <c r="F246" i="75"/>
  <c r="E180" i="20" s="1"/>
  <c r="I180" i="20" s="1"/>
  <c r="F273" i="75"/>
  <c r="E164" i="20" s="1"/>
  <c r="I164" i="20" s="1"/>
  <c r="F59" i="75"/>
  <c r="E238" i="20" s="1"/>
  <c r="I238" i="20" s="1"/>
  <c r="F135" i="75"/>
  <c r="E169" i="20" s="1"/>
  <c r="I169" i="20" s="1"/>
  <c r="F143" i="75"/>
  <c r="E341" i="20" s="1"/>
  <c r="F274" i="75"/>
  <c r="E236" i="20" s="1"/>
  <c r="F154" i="75"/>
  <c r="E99" i="20" s="1"/>
  <c r="I99" i="20" s="1"/>
  <c r="F120" i="75"/>
  <c r="E336" i="20" s="1"/>
  <c r="I336" i="20" s="1"/>
  <c r="F336" i="75"/>
  <c r="E249" i="20" s="1"/>
  <c r="F318" i="75"/>
  <c r="E55" i="20" s="1"/>
  <c r="I55" i="20" s="1"/>
  <c r="F323" i="75"/>
  <c r="E231" i="20" s="1"/>
  <c r="I231" i="20" s="1"/>
  <c r="F37" i="75"/>
  <c r="E321" i="20" s="1"/>
  <c r="F77" i="75"/>
  <c r="E61" i="20" s="1"/>
  <c r="I61" i="20" s="1"/>
  <c r="F109" i="75"/>
  <c r="E195" i="20" s="1"/>
  <c r="I195" i="20" s="1"/>
  <c r="F233" i="75"/>
  <c r="E200" i="20" s="1"/>
  <c r="I200" i="20" s="1"/>
  <c r="F123" i="75"/>
  <c r="E277" i="20" s="1"/>
  <c r="I277" i="20" s="1"/>
  <c r="F10" i="75"/>
  <c r="E41" i="20" s="1"/>
  <c r="I41" i="20" s="1"/>
  <c r="F243" i="75"/>
  <c r="E192" i="20" s="1"/>
  <c r="I192" i="20" s="1"/>
  <c r="F115" i="75"/>
  <c r="E145" i="20" s="1"/>
  <c r="F12" i="75"/>
  <c r="E219" i="20" s="1"/>
  <c r="I219" i="20" s="1"/>
  <c r="F344" i="75"/>
  <c r="E72" i="20" s="1"/>
  <c r="I72" i="20" s="1"/>
  <c r="F217" i="75"/>
  <c r="E153" i="20" s="1"/>
  <c r="I153" i="20" s="1"/>
  <c r="F66" i="75"/>
  <c r="E207" i="20" s="1"/>
  <c r="I207" i="20" s="1"/>
  <c r="F5" i="75"/>
  <c r="E233" i="20" s="1"/>
  <c r="I233" i="20" s="1"/>
  <c r="F264" i="75"/>
  <c r="E293" i="20" s="1"/>
  <c r="I293" i="20" s="1"/>
  <c r="F255" i="75"/>
  <c r="E242" i="20" s="1"/>
  <c r="I242" i="20" s="1"/>
  <c r="F176" i="75"/>
  <c r="E264" i="20" s="1"/>
  <c r="I264" i="20" s="1"/>
  <c r="F339" i="75"/>
  <c r="E299" i="20" s="1"/>
  <c r="F213" i="75"/>
  <c r="E289" i="20" s="1"/>
  <c r="I289" i="20" s="1"/>
  <c r="F166" i="75"/>
  <c r="E189" i="20" s="1"/>
  <c r="I189" i="20" s="1"/>
  <c r="F299" i="75"/>
  <c r="E44" i="20" s="1"/>
  <c r="I44" i="20" s="1"/>
  <c r="F185" i="75"/>
  <c r="E331" i="20" s="1"/>
  <c r="I331" i="20" s="1"/>
  <c r="F205" i="75"/>
  <c r="E122" i="20" s="1"/>
  <c r="I122" i="20" s="1"/>
  <c r="F297" i="75"/>
  <c r="E29" i="20" s="1"/>
  <c r="I29" i="20" s="1"/>
  <c r="F110" i="75"/>
  <c r="E308" i="20" s="1"/>
  <c r="I308" i="20" s="1"/>
  <c r="F11" i="75"/>
  <c r="E156" i="20" s="1"/>
  <c r="F290" i="75"/>
  <c r="E49" i="20" s="1"/>
  <c r="I49" i="20" s="1"/>
  <c r="F212" i="75"/>
  <c r="E182" i="20" s="1"/>
  <c r="I182" i="20" s="1"/>
  <c r="F38" i="75"/>
  <c r="E137" i="20" s="1"/>
  <c r="I137" i="20" s="1"/>
  <c r="F54" i="75"/>
  <c r="E246" i="20" s="1"/>
  <c r="I246" i="20" s="1"/>
  <c r="F192" i="75"/>
  <c r="E106" i="20" s="1"/>
  <c r="I106" i="20" s="1"/>
  <c r="F145" i="75"/>
  <c r="E88" i="20" s="1"/>
  <c r="I88" i="20" s="1"/>
  <c r="F174" i="75"/>
  <c r="E320" i="20" s="1"/>
  <c r="I320" i="20" s="1"/>
  <c r="F132" i="75"/>
  <c r="E166" i="20" s="1"/>
  <c r="I166" i="20" s="1"/>
  <c r="F144" i="75"/>
  <c r="E45" i="20" s="1"/>
  <c r="I45" i="20" s="1"/>
  <c r="F92" i="75"/>
  <c r="E240" i="20" s="1"/>
  <c r="I240" i="20" s="1"/>
  <c r="F302" i="75"/>
  <c r="E17" i="20" s="1"/>
  <c r="I17" i="20" s="1"/>
  <c r="F276" i="75"/>
  <c r="E167" i="20" s="1"/>
  <c r="I167" i="20" s="1"/>
  <c r="F62" i="75"/>
  <c r="E113" i="20" s="1"/>
  <c r="I113" i="20" s="1"/>
  <c r="F267" i="75"/>
  <c r="E256" i="20" s="1"/>
  <c r="I256" i="20" s="1"/>
  <c r="F298" i="75"/>
  <c r="E21" i="20" s="1"/>
  <c r="I21" i="20" s="1"/>
  <c r="F271" i="75"/>
  <c r="E263" i="20" s="1"/>
  <c r="I263" i="20" s="1"/>
  <c r="F113" i="75"/>
  <c r="E202" i="20" s="1"/>
  <c r="I202" i="20" s="1"/>
  <c r="F181" i="75"/>
  <c r="E306" i="20" s="1"/>
  <c r="I306" i="20" s="1"/>
  <c r="F9" i="75"/>
  <c r="E222" i="20" s="1"/>
  <c r="I222" i="20" s="1"/>
  <c r="F96" i="75"/>
  <c r="E161" i="20" s="1"/>
  <c r="I161" i="20" s="1"/>
  <c r="F72" i="75"/>
  <c r="E173" i="20" s="1"/>
  <c r="I173" i="20" s="1"/>
  <c r="F244" i="75"/>
  <c r="E294" i="20" s="1"/>
  <c r="I294" i="20" s="1"/>
  <c r="F33" i="75"/>
  <c r="E243" i="20" s="1"/>
  <c r="I243" i="20" s="1"/>
  <c r="F289" i="75"/>
  <c r="E48" i="20" s="1"/>
  <c r="I48" i="20" s="1"/>
  <c r="F56" i="75"/>
  <c r="E205" i="20" s="1"/>
  <c r="I205" i="20" s="1"/>
  <c r="F239" i="75"/>
  <c r="E135" i="20" s="1"/>
  <c r="I135" i="20" s="1"/>
  <c r="F7" i="75"/>
  <c r="E347" i="20" s="1"/>
  <c r="I347" i="20" s="1"/>
  <c r="F203" i="75"/>
  <c r="E315" i="20" s="1"/>
  <c r="F282" i="75"/>
  <c r="E59" i="20" s="1"/>
  <c r="I59" i="20" s="1"/>
  <c r="F260" i="75"/>
  <c r="E66" i="20" s="1"/>
  <c r="I66" i="20" s="1"/>
  <c r="F24" i="75"/>
  <c r="E155" i="20" s="1"/>
  <c r="I155" i="20" s="1"/>
  <c r="F41" i="75"/>
  <c r="E312" i="20" s="1"/>
  <c r="I312" i="20" s="1"/>
  <c r="F322" i="75"/>
  <c r="E162" i="20" s="1"/>
  <c r="I162" i="20" s="1"/>
  <c r="F211" i="75"/>
  <c r="E136" i="20" s="1"/>
  <c r="F83" i="75"/>
  <c r="E190" i="20" s="1"/>
  <c r="I190" i="20" s="1"/>
  <c r="F301" i="75"/>
  <c r="E27" i="20" s="1"/>
  <c r="I27" i="20" s="1"/>
  <c r="F158" i="75"/>
  <c r="E128" i="20" s="1"/>
  <c r="I128" i="20" s="1"/>
  <c r="F88" i="75"/>
  <c r="E82" i="20" s="1"/>
  <c r="I82" i="20" s="1"/>
  <c r="F79" i="75"/>
  <c r="E108" i="20" s="1"/>
  <c r="I108" i="20" s="1"/>
  <c r="F18" i="75"/>
  <c r="E158" i="20" s="1"/>
  <c r="I158" i="20" s="1"/>
  <c r="F190" i="75"/>
  <c r="E154" i="20" s="1"/>
  <c r="I154" i="20" s="1"/>
  <c r="F86" i="75"/>
  <c r="E120" i="20" s="1"/>
  <c r="I120" i="20" s="1"/>
  <c r="F191" i="75"/>
  <c r="E206" i="20" s="1"/>
  <c r="I206" i="20" s="1"/>
  <c r="F266" i="75"/>
  <c r="E348" i="20" s="1"/>
  <c r="I348" i="20" s="1"/>
  <c r="F108" i="75"/>
  <c r="E193" i="20" s="1"/>
  <c r="I193" i="20" s="1"/>
  <c r="F281" i="75"/>
  <c r="E34" i="20" s="1"/>
  <c r="I34" i="20" s="1"/>
  <c r="F347" i="75"/>
  <c r="E335" i="20" s="1"/>
  <c r="I335" i="20" s="1"/>
  <c r="F223" i="75"/>
  <c r="E310" i="20" s="1"/>
  <c r="I310" i="20" s="1"/>
  <c r="F303" i="75"/>
  <c r="E28" i="20" s="1"/>
  <c r="I28" i="20" s="1"/>
  <c r="F311" i="75"/>
  <c r="E18" i="20" s="1"/>
  <c r="I18" i="20" s="1"/>
  <c r="F26" i="75"/>
  <c r="E172" i="20" s="1"/>
  <c r="I172" i="20" s="1"/>
  <c r="F16" i="75"/>
  <c r="E215" i="20" s="1"/>
  <c r="I215" i="20" s="1"/>
  <c r="F258" i="75"/>
  <c r="E208" i="20" s="1"/>
  <c r="I208" i="20" s="1"/>
  <c r="F179" i="75"/>
  <c r="E359" i="20" s="1"/>
  <c r="I359" i="20" s="1"/>
  <c r="F200" i="75"/>
  <c r="E201" i="20" s="1"/>
  <c r="I201" i="20" s="1"/>
  <c r="F119" i="75"/>
  <c r="E253" i="20" s="1"/>
  <c r="F137" i="75"/>
  <c r="E353" i="20" s="1"/>
  <c r="F49" i="75"/>
  <c r="E30" i="20" s="1"/>
  <c r="I30" i="20" s="1"/>
  <c r="F21" i="75"/>
  <c r="E181" i="20" s="1"/>
  <c r="I181" i="20" s="1"/>
  <c r="F53" i="75"/>
  <c r="E111" i="20" s="1"/>
  <c r="I111" i="20" s="1"/>
  <c r="F81" i="75"/>
  <c r="E38" i="20" s="1"/>
  <c r="I38" i="20" s="1"/>
  <c r="F105" i="75"/>
  <c r="E329" i="20" s="1"/>
  <c r="F129" i="75"/>
  <c r="E257" i="20" s="1"/>
  <c r="I257" i="20" s="1"/>
  <c r="F149" i="75"/>
  <c r="E98" i="20" s="1"/>
  <c r="I98" i="20" s="1"/>
  <c r="F193" i="75"/>
  <c r="E303" i="20" s="1"/>
  <c r="I303" i="20" s="1"/>
  <c r="F229" i="75"/>
  <c r="E121" i="20" s="1"/>
  <c r="I121" i="20" s="1"/>
  <c r="F249" i="75"/>
  <c r="E81" i="20" s="1"/>
  <c r="I81" i="20" s="1"/>
  <c r="F305" i="75"/>
  <c r="E53" i="20" s="1"/>
  <c r="I53" i="20" s="1"/>
  <c r="F329" i="75"/>
  <c r="E239" i="20" s="1"/>
  <c r="I239" i="20" s="1"/>
  <c r="F240" i="75"/>
  <c r="E117" i="20" s="1"/>
  <c r="I117" i="20" s="1"/>
  <c r="F128" i="75"/>
  <c r="E301" i="20" s="1"/>
  <c r="I301" i="20" s="1"/>
  <c r="F170" i="75"/>
  <c r="E330" i="20" s="1"/>
  <c r="I330" i="20" s="1"/>
  <c r="F222" i="75"/>
  <c r="E355" i="20" s="1"/>
  <c r="I355" i="20" s="1"/>
  <c r="F17" i="75"/>
  <c r="E138" i="20" s="1"/>
  <c r="I138" i="20" s="1"/>
  <c r="F47" i="75"/>
  <c r="E160" i="20" s="1"/>
  <c r="I160" i="20" s="1"/>
  <c r="F117" i="75"/>
  <c r="E273" i="20" s="1"/>
  <c r="I273" i="20" s="1"/>
  <c r="F291" i="75"/>
  <c r="E40" i="20" s="1"/>
  <c r="I40" i="20" s="1"/>
  <c r="F346" i="75"/>
  <c r="E307" i="20" s="1"/>
  <c r="I307" i="20" s="1"/>
  <c r="F332" i="75"/>
  <c r="E76" i="20" s="1"/>
  <c r="I76" i="20" s="1"/>
  <c r="F320" i="75"/>
  <c r="E245" i="20" s="1"/>
  <c r="I245" i="20" s="1"/>
  <c r="F167" i="75"/>
  <c r="E141" i="20" s="1"/>
  <c r="I141" i="20" s="1"/>
  <c r="F247" i="75"/>
  <c r="E332" i="20" s="1"/>
  <c r="I332" i="20" s="1"/>
  <c r="F277" i="75"/>
  <c r="E269" i="20" s="1"/>
  <c r="I269" i="20" s="1"/>
  <c r="F236" i="75"/>
  <c r="E211" i="20" s="1"/>
  <c r="F19" i="75"/>
  <c r="E65" i="20" s="1"/>
  <c r="I65" i="20" s="1"/>
  <c r="F155" i="75"/>
  <c r="E37" i="20" s="1"/>
  <c r="I37" i="20" s="1"/>
  <c r="F42" i="75"/>
  <c r="E295" i="20" s="1"/>
  <c r="I295" i="20" s="1"/>
  <c r="F287" i="75"/>
  <c r="E39" i="20" s="1"/>
  <c r="I39" i="20" s="1"/>
  <c r="F224" i="75"/>
  <c r="E334" i="20" s="1"/>
  <c r="I334" i="20" s="1"/>
  <c r="F139" i="75"/>
  <c r="E148" i="20" s="1"/>
  <c r="I148" i="20" s="1"/>
  <c r="F134" i="75"/>
  <c r="E157" i="20" s="1"/>
  <c r="I157" i="20" s="1"/>
  <c r="F58" i="75"/>
  <c r="E270" i="20" s="1"/>
  <c r="I270" i="20" s="1"/>
  <c r="F80" i="75"/>
  <c r="E43" i="20" s="1"/>
  <c r="I43" i="20" s="1"/>
  <c r="F314" i="75"/>
  <c r="E241" i="20" s="1"/>
  <c r="I241" i="20" s="1"/>
  <c r="F55" i="75"/>
  <c r="E228" i="20" s="1"/>
  <c r="I228" i="20" s="1"/>
  <c r="F82" i="75"/>
  <c r="E163" i="20" s="1"/>
  <c r="I163" i="20" s="1"/>
  <c r="F22" i="75"/>
  <c r="E146" i="20" s="1"/>
  <c r="F67" i="75"/>
  <c r="E95" i="20" s="1"/>
  <c r="I95" i="20" s="1"/>
  <c r="F164" i="75"/>
  <c r="E317" i="20" s="1"/>
  <c r="I317" i="20" s="1"/>
  <c r="F293" i="75"/>
  <c r="E16" i="20" s="1"/>
  <c r="F338" i="75"/>
  <c r="E214" i="20" s="1"/>
  <c r="F153" i="75"/>
  <c r="E32" i="20" s="1"/>
  <c r="I32" i="20" s="1"/>
  <c r="F14" i="75"/>
  <c r="E87" i="20" s="1"/>
  <c r="I87" i="20" s="1"/>
  <c r="F8" i="75"/>
  <c r="E275" i="20" s="1"/>
  <c r="I275" i="20" s="1"/>
  <c r="F156" i="75"/>
  <c r="E140" i="20" s="1"/>
  <c r="I140" i="20" s="1"/>
  <c r="F294" i="75"/>
  <c r="E22" i="20" s="1"/>
  <c r="I22" i="20" s="1"/>
  <c r="F306" i="75"/>
  <c r="E19" i="20" s="1"/>
  <c r="I19" i="20" s="1"/>
  <c r="F328" i="75"/>
  <c r="E149" i="20" s="1"/>
  <c r="I149" i="20" s="1"/>
  <c r="F45" i="75"/>
  <c r="E71" i="20" s="1"/>
  <c r="I71" i="20" s="1"/>
  <c r="F330" i="75"/>
  <c r="E68" i="20" s="1"/>
  <c r="I68" i="20" s="1"/>
  <c r="F219" i="75"/>
  <c r="E151" i="20" s="1"/>
  <c r="I151" i="20" s="1"/>
  <c r="F40" i="75"/>
  <c r="E266" i="20" s="1"/>
  <c r="I266" i="20" s="1"/>
  <c r="F160" i="75"/>
  <c r="E143" i="20" s="1"/>
  <c r="I143" i="20" s="1"/>
  <c r="F235" i="75"/>
  <c r="E176" i="20" s="1"/>
  <c r="I176" i="20" s="1"/>
  <c r="F31" i="75"/>
  <c r="E340" i="20" s="1"/>
  <c r="I340" i="20" s="1"/>
  <c r="F343" i="75"/>
  <c r="E114" i="20" s="1"/>
  <c r="I114" i="20" s="1"/>
  <c r="F202" i="75"/>
  <c r="E313" i="20" s="1"/>
  <c r="I313" i="20" s="1"/>
  <c r="F270" i="75"/>
  <c r="E64" i="20" s="1"/>
  <c r="I64" i="20" s="1"/>
  <c r="F268" i="75"/>
  <c r="E174" i="20" s="1"/>
  <c r="I174" i="20" s="1"/>
  <c r="F292" i="75"/>
  <c r="E31" i="20" s="1"/>
  <c r="I31" i="20" s="1"/>
  <c r="F316" i="75"/>
  <c r="E92" i="20" s="1"/>
  <c r="I92" i="20" s="1"/>
  <c r="F295" i="75"/>
  <c r="E46" i="20" s="1"/>
  <c r="I46" i="20" s="1"/>
  <c r="F308" i="75"/>
  <c r="E35" i="20" s="1"/>
  <c r="I35" i="20" s="1"/>
  <c r="F27" i="75"/>
  <c r="E230" i="20" s="1"/>
  <c r="I230" i="20" s="1"/>
  <c r="F131" i="75"/>
  <c r="E268" i="20" s="1"/>
  <c r="I268" i="20" s="1"/>
  <c r="F51" i="75"/>
  <c r="E152" i="20" s="1"/>
  <c r="I152" i="20" s="1"/>
  <c r="F152" i="75"/>
  <c r="E324" i="20" s="1"/>
  <c r="I324" i="20" s="1"/>
  <c r="F215" i="75"/>
  <c r="E297" i="20" s="1"/>
  <c r="I297" i="20" s="1"/>
  <c r="F87" i="75"/>
  <c r="E197" i="20" s="1"/>
  <c r="I197" i="20" s="1"/>
  <c r="F103" i="75"/>
  <c r="E314" i="20" s="1"/>
  <c r="F183" i="75"/>
  <c r="E316" i="20" s="1"/>
  <c r="I316" i="20" s="1"/>
  <c r="F34" i="75"/>
  <c r="E132" i="20" s="1"/>
  <c r="I132" i="20" s="1"/>
  <c r="F23" i="75"/>
  <c r="E194" i="20" s="1"/>
  <c r="I194" i="20" s="1"/>
  <c r="F251" i="75"/>
  <c r="E188" i="20" s="1"/>
  <c r="I188" i="20" s="1"/>
  <c r="F78" i="75"/>
  <c r="E103" i="20" s="1"/>
  <c r="I103" i="20" s="1"/>
  <c r="F91" i="75"/>
  <c r="E187" i="20" s="1"/>
  <c r="I187" i="20" s="1"/>
  <c r="F124" i="75"/>
  <c r="E115" i="20" s="1"/>
  <c r="I115" i="20" s="1"/>
  <c r="F184" i="75"/>
  <c r="E345" i="20" s="1"/>
  <c r="I345" i="20" s="1"/>
  <c r="F340" i="75"/>
  <c r="E179" i="20" s="1"/>
  <c r="I179" i="20" s="1"/>
  <c r="F280" i="75"/>
  <c r="E20" i="20" s="1"/>
  <c r="I20" i="20" s="1"/>
  <c r="F46" i="75"/>
  <c r="E333" i="20" s="1"/>
  <c r="I333" i="20" s="1"/>
  <c r="F230" i="75"/>
  <c r="E74" i="20" s="1"/>
  <c r="I74" i="20" s="1"/>
  <c r="F259" i="75"/>
  <c r="E218" i="20" s="1"/>
  <c r="I218" i="20" s="1"/>
  <c r="F73" i="75"/>
  <c r="E183" i="20" s="1"/>
  <c r="I183" i="20" s="1"/>
  <c r="F165" i="75"/>
  <c r="E124" i="20" s="1"/>
  <c r="I124" i="20" s="1"/>
  <c r="F321" i="75"/>
  <c r="E159" i="20" s="1"/>
  <c r="I159" i="20" s="1"/>
  <c r="F97" i="75"/>
  <c r="E178" i="20" s="1"/>
  <c r="I178" i="20" s="1"/>
  <c r="F225" i="75"/>
  <c r="E360" i="20" s="1"/>
  <c r="I360" i="20" s="1"/>
  <c r="F345" i="75"/>
  <c r="E323" i="20" s="1"/>
  <c r="I323" i="20" s="1"/>
  <c r="L28" i="82"/>
  <c r="L249" i="82"/>
  <c r="L273" i="82"/>
  <c r="F125" i="75"/>
  <c r="E272" i="20" s="1"/>
  <c r="I272" i="20" s="1"/>
  <c r="F98" i="75"/>
  <c r="E133" i="20" s="1"/>
  <c r="I133" i="20" s="1"/>
  <c r="F175" i="75"/>
  <c r="E290" i="20" s="1"/>
  <c r="I290" i="20" s="1"/>
  <c r="F101" i="75"/>
  <c r="E337" i="20" s="1"/>
  <c r="F252" i="75"/>
  <c r="E220" i="20" s="1"/>
  <c r="I220" i="20" s="1"/>
  <c r="F226" i="75"/>
  <c r="E296" i="20" s="1"/>
  <c r="I296" i="20" s="1"/>
  <c r="F331" i="75"/>
  <c r="E93" i="20" s="1"/>
  <c r="I93" i="20" s="1"/>
  <c r="F198" i="75"/>
  <c r="E42" i="20" s="1"/>
  <c r="I42" i="20" s="1"/>
  <c r="F256" i="75"/>
  <c r="E223" i="20" s="1"/>
  <c r="I223" i="20" s="1"/>
  <c r="F279" i="75"/>
  <c r="E271" i="20" s="1"/>
  <c r="I271" i="20" s="1"/>
  <c r="F173" i="75"/>
  <c r="E147" i="20" s="1"/>
  <c r="I147" i="20" s="1"/>
  <c r="F29" i="75"/>
  <c r="E90" i="20" s="1"/>
  <c r="F196" i="75"/>
  <c r="E328" i="20" s="1"/>
  <c r="I328" i="20" s="1"/>
  <c r="F75" i="75"/>
  <c r="E291" i="20" s="1"/>
  <c r="I291" i="20" s="1"/>
  <c r="F207" i="75"/>
  <c r="E281" i="20" s="1"/>
  <c r="I281" i="20" s="1"/>
  <c r="F114" i="75"/>
  <c r="E47" i="20" s="1"/>
  <c r="I47" i="20" s="1"/>
  <c r="F238" i="75"/>
  <c r="E69" i="20" s="1"/>
  <c r="I69" i="20" s="1"/>
  <c r="F168" i="75"/>
  <c r="E129" i="20" s="1"/>
  <c r="I129" i="20" s="1"/>
  <c r="F71" i="75"/>
  <c r="E131" i="20" s="1"/>
  <c r="F70" i="75"/>
  <c r="E63" i="20" s="1"/>
  <c r="F138" i="75"/>
  <c r="E309" i="20" s="1"/>
  <c r="I309" i="20" s="1"/>
  <c r="F169" i="75"/>
  <c r="E305" i="20" s="1"/>
  <c r="I305" i="20" s="1"/>
  <c r="F178" i="75"/>
  <c r="E234" i="20" s="1"/>
  <c r="F140" i="75"/>
  <c r="E276" i="20" s="1"/>
  <c r="I276" i="20" s="1"/>
  <c r="F48" i="75"/>
  <c r="E107" i="20" s="1"/>
  <c r="I107" i="20" s="1"/>
  <c r="F312" i="75"/>
  <c r="E26" i="20" s="1"/>
  <c r="I26" i="20" s="1"/>
  <c r="F218" i="75"/>
  <c r="E325" i="20" s="1"/>
  <c r="I325" i="20" s="1"/>
  <c r="F74" i="75"/>
  <c r="E237" i="20" s="1"/>
  <c r="I237" i="20" s="1"/>
  <c r="F210" i="75"/>
  <c r="E302" i="20" s="1"/>
  <c r="I302" i="20" s="1"/>
  <c r="F194" i="75"/>
  <c r="E350" i="20" s="1"/>
  <c r="I350" i="20" s="1"/>
  <c r="F85" i="75"/>
  <c r="E125" i="20" s="1"/>
  <c r="I125" i="20" s="1"/>
  <c r="F76" i="75"/>
  <c r="E226" i="20" s="1"/>
  <c r="F84" i="75"/>
  <c r="E209" i="20" s="1"/>
  <c r="I209" i="20" s="1"/>
  <c r="F189" i="75"/>
  <c r="E354" i="20" s="1"/>
  <c r="I354" i="20" s="1"/>
  <c r="F286" i="75"/>
  <c r="E24" i="20" s="1"/>
  <c r="I24" i="20" s="1"/>
  <c r="F326" i="75"/>
  <c r="E265" i="20" s="1"/>
  <c r="I265" i="20" s="1"/>
  <c r="F231" i="75"/>
  <c r="E185" i="20" s="1"/>
  <c r="I185" i="20" s="1"/>
  <c r="F195" i="75"/>
  <c r="E284" i="20" s="1"/>
  <c r="I284" i="20" s="1"/>
  <c r="F65" i="75"/>
  <c r="E67" i="20" s="1"/>
  <c r="I67" i="20" s="1"/>
  <c r="F300" i="75"/>
  <c r="E58" i="20" s="1"/>
  <c r="I58" i="20" s="1"/>
  <c r="F148" i="75"/>
  <c r="E326" i="20" s="1"/>
  <c r="I326" i="20" s="1"/>
  <c r="F250" i="75"/>
  <c r="E203" i="20" s="1"/>
  <c r="F50" i="75"/>
  <c r="E252" i="20" s="1"/>
  <c r="F116" i="75"/>
  <c r="E356" i="20" s="1"/>
  <c r="I356" i="20" s="1"/>
  <c r="F147" i="75"/>
  <c r="E319" i="20" s="1"/>
  <c r="I319" i="20" s="1"/>
  <c r="F272" i="75"/>
  <c r="E259" i="20" s="1"/>
  <c r="I259" i="20" s="1"/>
  <c r="F262" i="75"/>
  <c r="E170" i="20" s="1"/>
  <c r="I170" i="20" s="1"/>
  <c r="F95" i="75"/>
  <c r="E212" i="20" s="1"/>
  <c r="I212" i="20" s="1"/>
  <c r="F68" i="75"/>
  <c r="E118" i="20" s="1"/>
  <c r="I118" i="20" s="1"/>
  <c r="F214" i="75"/>
  <c r="E311" i="20" s="1"/>
  <c r="I311" i="20" s="1"/>
  <c r="F146" i="75"/>
  <c r="E52" i="20" s="1"/>
  <c r="I52" i="20" s="1"/>
  <c r="F35" i="75"/>
  <c r="E261" i="20" s="1"/>
  <c r="I261" i="20" s="1"/>
  <c r="F199" i="75"/>
  <c r="E344" i="20" s="1"/>
  <c r="F126" i="75"/>
  <c r="E260" i="20" s="1"/>
  <c r="I260" i="20" s="1"/>
  <c r="F122" i="75"/>
  <c r="E258" i="20" s="1"/>
  <c r="I258" i="20" s="1"/>
  <c r="F172" i="75"/>
  <c r="E127" i="20" s="1"/>
  <c r="I127" i="20" s="1"/>
  <c r="F20" i="75"/>
  <c r="E100" i="20" s="1"/>
  <c r="F242" i="75"/>
  <c r="E292" i="20" s="1"/>
  <c r="I292" i="20" s="1"/>
  <c r="F127" i="75"/>
  <c r="E75" i="20" s="1"/>
  <c r="I75" i="20" s="1"/>
  <c r="F171" i="75"/>
  <c r="E267" i="20" s="1"/>
  <c r="I267" i="20" s="1"/>
  <c r="F52" i="75"/>
  <c r="E168" i="20" s="1"/>
  <c r="I168" i="20" s="1"/>
  <c r="F44" i="75"/>
  <c r="E165" i="20" s="1"/>
  <c r="I165" i="20" s="1"/>
  <c r="F3" i="75"/>
  <c r="E73" i="20" s="1"/>
  <c r="I73" i="20" s="1"/>
  <c r="F64" i="75"/>
  <c r="E251" i="20" s="1"/>
  <c r="I251" i="20" s="1"/>
  <c r="F163" i="75"/>
  <c r="E78" i="20" s="1"/>
  <c r="I78" i="20" s="1"/>
  <c r="F106" i="75"/>
  <c r="E250" i="20" s="1"/>
  <c r="I250" i="20" s="1"/>
  <c r="F104" i="75"/>
  <c r="E229" i="20" s="1"/>
  <c r="F228" i="75"/>
  <c r="E126" i="20" s="1"/>
  <c r="I126" i="20" s="1"/>
  <c r="F186" i="75"/>
  <c r="E262" i="20" s="1"/>
  <c r="I262" i="20" s="1"/>
  <c r="F32" i="75"/>
  <c r="E221" i="20" s="1"/>
  <c r="I221" i="20" s="1"/>
  <c r="F107" i="75"/>
  <c r="E286" i="20" s="1"/>
  <c r="I286" i="20" s="1"/>
  <c r="F327" i="75"/>
  <c r="E77" i="20" s="1"/>
  <c r="I77" i="20" s="1"/>
  <c r="F296" i="75"/>
  <c r="E57" i="20" s="1"/>
  <c r="I57" i="20" s="1"/>
  <c r="F39" i="75"/>
  <c r="E327" i="20" s="1"/>
  <c r="I327" i="20" s="1"/>
  <c r="F93" i="75"/>
  <c r="E287" i="20" s="1"/>
  <c r="I287" i="20" s="1"/>
  <c r="F221" i="75"/>
  <c r="E150" i="20" s="1"/>
  <c r="I150" i="20" s="1"/>
  <c r="F337" i="75"/>
  <c r="E248" i="20" s="1"/>
  <c r="I248" i="20" s="1"/>
  <c r="F13" i="75"/>
  <c r="E142" i="20" s="1"/>
  <c r="I142" i="20" s="1"/>
  <c r="F121" i="75"/>
  <c r="E254" i="20" s="1"/>
  <c r="I254" i="20" s="1"/>
  <c r="F241" i="75"/>
  <c r="E175" i="20" s="1"/>
  <c r="I175" i="20" s="1"/>
  <c r="I314" i="20" l="1"/>
  <c r="I131" i="20"/>
  <c r="I321" i="20"/>
  <c r="I211" i="20"/>
  <c r="I214" i="20"/>
  <c r="I145" i="20"/>
  <c r="I329" i="20"/>
  <c r="I299" i="20"/>
  <c r="I341" i="20"/>
  <c r="I136" i="20"/>
  <c r="I226" i="20"/>
  <c r="I146" i="20"/>
  <c r="I229" i="20"/>
  <c r="I344" i="20"/>
  <c r="I234" i="20"/>
  <c r="I315" i="20"/>
  <c r="I249" i="20"/>
  <c r="O3" i="75"/>
  <c r="O182" i="75"/>
  <c r="O315" i="75"/>
  <c r="O237" i="75"/>
  <c r="O341" i="75"/>
  <c r="O253" i="75"/>
  <c r="O15" i="75"/>
  <c r="O111" i="75"/>
  <c r="O283" i="75"/>
  <c r="I7" i="73"/>
  <c r="I8" i="73"/>
  <c r="I10" i="73"/>
  <c r="I9" i="73"/>
  <c r="I6" i="73"/>
  <c r="H364" i="20"/>
  <c r="M100" i="82"/>
  <c r="K100" i="82" s="1"/>
  <c r="G337" i="20" s="1"/>
  <c r="I337" i="20" s="1"/>
  <c r="M136" i="82"/>
  <c r="K136" i="82" s="1"/>
  <c r="G353" i="20" s="1"/>
  <c r="I353" i="20" s="1"/>
  <c r="M176" i="82"/>
  <c r="K176" i="82" s="1"/>
  <c r="G84" i="20" s="1"/>
  <c r="I84" i="20" s="1"/>
  <c r="M273" i="82"/>
  <c r="K273" i="82" s="1"/>
  <c r="G236" i="20" s="1"/>
  <c r="I236" i="20" s="1"/>
  <c r="M28" i="82"/>
  <c r="K28" i="82" s="1"/>
  <c r="G90" i="20" s="1"/>
  <c r="I90" i="20" s="1"/>
  <c r="O234" i="75"/>
  <c r="O324" i="75"/>
  <c r="O186" i="75"/>
  <c r="O20" i="75"/>
  <c r="O199" i="75"/>
  <c r="O148" i="75"/>
  <c r="O210" i="75"/>
  <c r="O238" i="75"/>
  <c r="O252" i="75"/>
  <c r="O225" i="75"/>
  <c r="O91" i="75"/>
  <c r="O292" i="75"/>
  <c r="O8" i="75"/>
  <c r="O58" i="75"/>
  <c r="O320" i="75"/>
  <c r="O149" i="75"/>
  <c r="O119" i="75"/>
  <c r="O266" i="75"/>
  <c r="O41" i="75"/>
  <c r="O96" i="75"/>
  <c r="O132" i="75"/>
  <c r="O185" i="75"/>
  <c r="O120" i="75"/>
  <c r="O284" i="75"/>
  <c r="O241" i="75"/>
  <c r="O221" i="75"/>
  <c r="O327" i="75"/>
  <c r="O228" i="75"/>
  <c r="O64" i="75"/>
  <c r="O171" i="75"/>
  <c r="O172" i="75"/>
  <c r="O35" i="75"/>
  <c r="O95" i="75"/>
  <c r="O116" i="75"/>
  <c r="O300" i="75"/>
  <c r="O326" i="75"/>
  <c r="O76" i="75"/>
  <c r="O74" i="75"/>
  <c r="O140" i="75"/>
  <c r="O70" i="75"/>
  <c r="O114" i="75"/>
  <c r="O29" i="75"/>
  <c r="O198" i="75"/>
  <c r="O101" i="75"/>
  <c r="O97" i="75"/>
  <c r="O259" i="75"/>
  <c r="O340" i="75"/>
  <c r="O78" i="75"/>
  <c r="O183" i="75"/>
  <c r="O152" i="75"/>
  <c r="O308" i="75"/>
  <c r="O268" i="75"/>
  <c r="O31" i="75"/>
  <c r="O219" i="75"/>
  <c r="O306" i="75"/>
  <c r="O14" i="75"/>
  <c r="O164" i="75"/>
  <c r="O55" i="75"/>
  <c r="O134" i="75"/>
  <c r="O42" i="75"/>
  <c r="O277" i="75"/>
  <c r="O332" i="75"/>
  <c r="O47" i="75"/>
  <c r="O128" i="75"/>
  <c r="O249" i="75"/>
  <c r="O129" i="75"/>
  <c r="O21" i="75"/>
  <c r="O200" i="75"/>
  <c r="O26" i="75"/>
  <c r="O347" i="75"/>
  <c r="O191" i="75"/>
  <c r="O79" i="75"/>
  <c r="O83" i="75"/>
  <c r="O24" i="75"/>
  <c r="O7" i="75"/>
  <c r="O33" i="75"/>
  <c r="O9" i="75"/>
  <c r="O298" i="75"/>
  <c r="O302" i="75"/>
  <c r="O174" i="75"/>
  <c r="O38" i="75"/>
  <c r="O110" i="75"/>
  <c r="O299" i="75"/>
  <c r="O176" i="75"/>
  <c r="O66" i="75"/>
  <c r="O115" i="75"/>
  <c r="O233" i="75"/>
  <c r="O323" i="75"/>
  <c r="O154" i="75"/>
  <c r="O59" i="75"/>
  <c r="O142" i="75"/>
  <c r="O232" i="75"/>
  <c r="O30" i="75"/>
  <c r="O94" i="75"/>
  <c r="O227" i="75"/>
  <c r="O342" i="75"/>
  <c r="O100" i="75"/>
  <c r="O216" i="75"/>
  <c r="O6" i="75"/>
  <c r="O296" i="75"/>
  <c r="O52" i="75"/>
  <c r="O68" i="75"/>
  <c r="O231" i="75"/>
  <c r="O48" i="75"/>
  <c r="O196" i="75"/>
  <c r="O125" i="75"/>
  <c r="O280" i="75"/>
  <c r="O215" i="75"/>
  <c r="O27" i="75"/>
  <c r="O40" i="75"/>
  <c r="O293" i="75"/>
  <c r="O287" i="75"/>
  <c r="O117" i="75"/>
  <c r="O305" i="75"/>
  <c r="O223" i="75"/>
  <c r="O301" i="75"/>
  <c r="O289" i="75"/>
  <c r="O271" i="75"/>
  <c r="O54" i="75"/>
  <c r="O11" i="75"/>
  <c r="O339" i="75"/>
  <c r="O5" i="75"/>
  <c r="O123" i="75"/>
  <c r="O37" i="75"/>
  <c r="O135" i="75"/>
  <c r="O36" i="75"/>
  <c r="O118" i="75"/>
  <c r="O180" i="75"/>
  <c r="O130" i="75"/>
  <c r="O208" i="75"/>
  <c r="O90" i="75"/>
  <c r="O63" i="75"/>
  <c r="O61" i="75"/>
  <c r="O121" i="75"/>
  <c r="O93" i="75"/>
  <c r="O107" i="75"/>
  <c r="O104" i="75"/>
  <c r="O127" i="75"/>
  <c r="O122" i="75"/>
  <c r="O146" i="75"/>
  <c r="O262" i="75"/>
  <c r="O50" i="75"/>
  <c r="O65" i="75"/>
  <c r="O286" i="75"/>
  <c r="O85" i="75"/>
  <c r="O218" i="75"/>
  <c r="O178" i="75"/>
  <c r="O71" i="75"/>
  <c r="O207" i="75"/>
  <c r="O173" i="75"/>
  <c r="O331" i="75"/>
  <c r="O175" i="75"/>
  <c r="O321" i="75"/>
  <c r="O230" i="75"/>
  <c r="O184" i="75"/>
  <c r="O251" i="75"/>
  <c r="O103" i="75"/>
  <c r="O51" i="75"/>
  <c r="O295" i="75"/>
  <c r="O270" i="75"/>
  <c r="O235" i="75"/>
  <c r="O330" i="75"/>
  <c r="O294" i="75"/>
  <c r="O153" i="75"/>
  <c r="O67" i="75"/>
  <c r="O314" i="75"/>
  <c r="O139" i="75"/>
  <c r="O155" i="75"/>
  <c r="O247" i="75"/>
  <c r="O346" i="75"/>
  <c r="O17" i="75"/>
  <c r="O240" i="75"/>
  <c r="O229" i="75"/>
  <c r="O105" i="75"/>
  <c r="O49" i="75"/>
  <c r="O179" i="75"/>
  <c r="O311" i="75"/>
  <c r="O281" i="75"/>
  <c r="O86" i="75"/>
  <c r="O88" i="75"/>
  <c r="O211" i="75"/>
  <c r="O260" i="75"/>
  <c r="O239" i="75"/>
  <c r="O244" i="75"/>
  <c r="O181" i="75"/>
  <c r="O267" i="75"/>
  <c r="O92" i="75"/>
  <c r="O145" i="75"/>
  <c r="O212" i="75"/>
  <c r="O297" i="75"/>
  <c r="O166" i="75"/>
  <c r="O255" i="75"/>
  <c r="O217" i="75"/>
  <c r="O243" i="75"/>
  <c r="O109" i="75"/>
  <c r="O318" i="75"/>
  <c r="O274" i="75"/>
  <c r="O273" i="75"/>
  <c r="O159" i="75"/>
  <c r="O317" i="75"/>
  <c r="O307" i="75"/>
  <c r="O263" i="75"/>
  <c r="O187" i="75"/>
  <c r="O265" i="75"/>
  <c r="O304" i="75"/>
  <c r="O151" i="75"/>
  <c r="O337" i="75"/>
  <c r="O163" i="75"/>
  <c r="O147" i="75"/>
  <c r="O84" i="75"/>
  <c r="O138" i="75"/>
  <c r="O256" i="75"/>
  <c r="O73" i="75"/>
  <c r="O34" i="75"/>
  <c r="O343" i="75"/>
  <c r="O328" i="75"/>
  <c r="O82" i="75"/>
  <c r="O236" i="75"/>
  <c r="O170" i="75"/>
  <c r="O53" i="75"/>
  <c r="O16" i="75"/>
  <c r="O18" i="75"/>
  <c r="O203" i="75"/>
  <c r="O276" i="75"/>
  <c r="O12" i="75"/>
  <c r="O245" i="75"/>
  <c r="O13" i="75"/>
  <c r="O39" i="75"/>
  <c r="O32" i="75"/>
  <c r="O106" i="75"/>
  <c r="O44" i="75"/>
  <c r="O242" i="75"/>
  <c r="O126" i="75"/>
  <c r="O214" i="75"/>
  <c r="O272" i="75"/>
  <c r="O250" i="75"/>
  <c r="O195" i="75"/>
  <c r="O189" i="75"/>
  <c r="O194" i="75"/>
  <c r="O312" i="75"/>
  <c r="O169" i="75"/>
  <c r="O168" i="75"/>
  <c r="O75" i="75"/>
  <c r="O279" i="75"/>
  <c r="O226" i="75"/>
  <c r="O98" i="75"/>
  <c r="O345" i="75"/>
  <c r="O165" i="75"/>
  <c r="O46" i="75"/>
  <c r="O124" i="75"/>
  <c r="O23" i="75"/>
  <c r="O87" i="75"/>
  <c r="O131" i="75"/>
  <c r="O316" i="75"/>
  <c r="O202" i="75"/>
  <c r="O160" i="75"/>
  <c r="O45" i="75"/>
  <c r="O156" i="75"/>
  <c r="O338" i="75"/>
  <c r="O22" i="75"/>
  <c r="O80" i="75"/>
  <c r="O224" i="75"/>
  <c r="O19" i="75"/>
  <c r="O167" i="75"/>
  <c r="O291" i="75"/>
  <c r="O222" i="75"/>
  <c r="O329" i="75"/>
  <c r="O193" i="75"/>
  <c r="O81" i="75"/>
  <c r="O137" i="75"/>
  <c r="O258" i="75"/>
  <c r="O303" i="75"/>
  <c r="O108" i="75"/>
  <c r="O190" i="75"/>
  <c r="O158" i="75"/>
  <c r="O322" i="75"/>
  <c r="O282" i="75"/>
  <c r="O56" i="75"/>
  <c r="O72" i="75"/>
  <c r="O113" i="75"/>
  <c r="O62" i="75"/>
  <c r="O144" i="75"/>
  <c r="O192" i="75"/>
  <c r="O290" i="75"/>
  <c r="O205" i="75"/>
  <c r="O213" i="75"/>
  <c r="O264" i="75"/>
  <c r="O344" i="75"/>
  <c r="O10" i="75"/>
  <c r="O77" i="75"/>
  <c r="O336" i="75"/>
  <c r="O143" i="75"/>
  <c r="O246" i="75"/>
  <c r="O57" i="75"/>
  <c r="O43" i="75"/>
  <c r="O278" i="75"/>
  <c r="O162" i="75"/>
  <c r="O206" i="75"/>
  <c r="O209" i="75"/>
  <c r="O201" i="75"/>
  <c r="O288" i="75"/>
  <c r="O335" i="75"/>
  <c r="F349" i="75"/>
  <c r="O349" i="75" s="1"/>
  <c r="F348" i="75"/>
  <c r="O348" i="75" s="1"/>
  <c r="M249" i="82"/>
  <c r="K249" i="82" s="1"/>
  <c r="G203" i="20" s="1"/>
  <c r="I203" i="20" s="1"/>
  <c r="I156" i="20"/>
  <c r="I253" i="20"/>
  <c r="I63" i="20"/>
  <c r="I100" i="20"/>
  <c r="I252" i="20" l="1"/>
  <c r="I16" i="20"/>
  <c r="E362" i="20"/>
  <c r="F362" i="20"/>
  <c r="I11" i="73"/>
  <c r="F363" i="20"/>
  <c r="E363" i="20"/>
  <c r="F350" i="75"/>
  <c r="O350" i="75" s="1"/>
  <c r="K16" i="20" l="1"/>
  <c r="O16" i="20" s="1"/>
  <c r="K116" i="20"/>
  <c r="O116" i="20" s="1"/>
  <c r="K37" i="20"/>
  <c r="O37" i="20" s="1"/>
  <c r="K28" i="20"/>
  <c r="O28" i="20" s="1"/>
  <c r="K115" i="20"/>
  <c r="O115" i="20" s="1"/>
  <c r="K22" i="20"/>
  <c r="O22" i="20" s="1"/>
  <c r="K109" i="20"/>
  <c r="O109" i="20" s="1"/>
  <c r="K125" i="20"/>
  <c r="O125" i="20" s="1"/>
  <c r="K36" i="20"/>
  <c r="O36" i="20" s="1"/>
  <c r="K26" i="20"/>
  <c r="O26" i="20" s="1"/>
  <c r="K103" i="20"/>
  <c r="O103" i="20" s="1"/>
  <c r="K39" i="20"/>
  <c r="O39" i="20" s="1"/>
  <c r="K104" i="20"/>
  <c r="O104" i="20" s="1"/>
  <c r="K301" i="20"/>
  <c r="O301" i="20" s="1"/>
  <c r="K122" i="20"/>
  <c r="O122" i="20" s="1"/>
  <c r="K18" i="20"/>
  <c r="O18" i="20" s="1"/>
  <c r="K17" i="20"/>
  <c r="O17" i="20" s="1"/>
  <c r="K119" i="20"/>
  <c r="O119" i="20" s="1"/>
  <c r="K123" i="20"/>
  <c r="O123" i="20" s="1"/>
  <c r="K25" i="20"/>
  <c r="O25" i="20" s="1"/>
  <c r="K38" i="20"/>
  <c r="O38" i="20" s="1"/>
  <c r="K27" i="20"/>
  <c r="O27" i="20" s="1"/>
  <c r="K29" i="20"/>
  <c r="O29" i="20" s="1"/>
  <c r="K35" i="20"/>
  <c r="O35" i="20" s="1"/>
  <c r="K102" i="20"/>
  <c r="O102" i="20" s="1"/>
  <c r="K101" i="20"/>
  <c r="O101" i="20" s="1"/>
  <c r="K108" i="20"/>
  <c r="O108" i="20" s="1"/>
  <c r="K114" i="20"/>
  <c r="O114" i="20" s="1"/>
  <c r="K127" i="20"/>
  <c r="O127" i="20" s="1"/>
  <c r="K111" i="20"/>
  <c r="O111" i="20" s="1"/>
  <c r="K112" i="20"/>
  <c r="O112" i="20" s="1"/>
  <c r="K107" i="20"/>
  <c r="O107" i="20" s="1"/>
  <c r="K20" i="20"/>
  <c r="O20" i="20" s="1"/>
  <c r="K30" i="20"/>
  <c r="O30" i="20" s="1"/>
  <c r="K24" i="20"/>
  <c r="O24" i="20" s="1"/>
  <c r="K32" i="20"/>
  <c r="O32" i="20" s="1"/>
  <c r="K117" i="20"/>
  <c r="O117" i="20" s="1"/>
  <c r="K124" i="20"/>
  <c r="O124" i="20" s="1"/>
  <c r="K120" i="20"/>
  <c r="O120" i="20" s="1"/>
  <c r="K64" i="20"/>
  <c r="O64" i="20" s="1"/>
  <c r="K105" i="20"/>
  <c r="O105" i="20" s="1"/>
  <c r="K113" i="20"/>
  <c r="O113" i="20" s="1"/>
  <c r="K126" i="20"/>
  <c r="O126" i="20" s="1"/>
  <c r="K106" i="20"/>
  <c r="O106" i="20" s="1"/>
  <c r="K110" i="20"/>
  <c r="O110" i="20" s="1"/>
  <c r="K23" i="20"/>
  <c r="O23" i="20" s="1"/>
  <c r="K31" i="20"/>
  <c r="O31" i="20" s="1"/>
  <c r="K34" i="20"/>
  <c r="O34" i="20" s="1"/>
  <c r="K33" i="20"/>
  <c r="O33" i="20" s="1"/>
  <c r="K21" i="20"/>
  <c r="O21" i="20" s="1"/>
  <c r="K19" i="20"/>
  <c r="O19" i="20" s="1"/>
  <c r="K100" i="20"/>
  <c r="O100" i="20" s="1"/>
  <c r="K121" i="20"/>
  <c r="O121" i="20" s="1"/>
  <c r="K182" i="20"/>
  <c r="O182" i="20" s="1"/>
  <c r="K118" i="20"/>
  <c r="O118" i="20" s="1"/>
  <c r="K73" i="20"/>
  <c r="O73" i="20" s="1"/>
  <c r="K74" i="20"/>
  <c r="O74" i="20" s="1"/>
  <c r="K72" i="20"/>
  <c r="O72" i="20" s="1"/>
  <c r="K266" i="20"/>
  <c r="O266" i="20" s="1"/>
  <c r="K68" i="20"/>
  <c r="O68" i="20" s="1"/>
  <c r="K69" i="20"/>
  <c r="O69" i="20" s="1"/>
  <c r="K70" i="20"/>
  <c r="O70" i="20" s="1"/>
  <c r="K78" i="20"/>
  <c r="O78" i="20" s="1"/>
  <c r="K66" i="20"/>
  <c r="O66" i="20" s="1"/>
  <c r="K81" i="20"/>
  <c r="O81" i="20" s="1"/>
  <c r="K80" i="20"/>
  <c r="O80" i="20" s="1"/>
  <c r="K65" i="20"/>
  <c r="O65" i="20" s="1"/>
  <c r="K76" i="20"/>
  <c r="O76" i="20" s="1"/>
  <c r="K79" i="20"/>
  <c r="O79" i="20" s="1"/>
  <c r="K67" i="20"/>
  <c r="O67" i="20" s="1"/>
  <c r="K63" i="20"/>
  <c r="O63" i="20" s="1"/>
  <c r="K71" i="20"/>
  <c r="O71" i="20" s="1"/>
  <c r="K75" i="20"/>
  <c r="O75" i="20" s="1"/>
  <c r="K77" i="20"/>
  <c r="O77" i="20" s="1"/>
  <c r="K278" i="20"/>
  <c r="O278" i="20" s="1"/>
  <c r="K273" i="20"/>
  <c r="O273" i="20" s="1"/>
  <c r="K283" i="20"/>
  <c r="O283" i="20" s="1"/>
  <c r="K277" i="20"/>
  <c r="O277" i="20" s="1"/>
  <c r="K291" i="20"/>
  <c r="O291" i="20" s="1"/>
  <c r="K257" i="20"/>
  <c r="O257" i="20" s="1"/>
  <c r="K280" i="20"/>
  <c r="O280" i="20" s="1"/>
  <c r="K292" i="20"/>
  <c r="O292" i="20" s="1"/>
  <c r="K258" i="20"/>
  <c r="O258" i="20" s="1"/>
  <c r="K265" i="20"/>
  <c r="O265" i="20" s="1"/>
  <c r="K269" i="20"/>
  <c r="O269" i="20" s="1"/>
  <c r="K305" i="20"/>
  <c r="O305" i="20" s="1"/>
  <c r="K252" i="20"/>
  <c r="O252" i="20" s="1"/>
  <c r="K272" i="20"/>
  <c r="O272" i="20" s="1"/>
  <c r="K304" i="20"/>
  <c r="O304" i="20" s="1"/>
  <c r="K282" i="20"/>
  <c r="O282" i="20" s="1"/>
  <c r="K302" i="20"/>
  <c r="O302" i="20" s="1"/>
  <c r="K275" i="20"/>
  <c r="O275" i="20" s="1"/>
  <c r="K303" i="20"/>
  <c r="O303" i="20" s="1"/>
  <c r="K288" i="20"/>
  <c r="O288" i="20" s="1"/>
  <c r="K276" i="20"/>
  <c r="O276" i="20" s="1"/>
  <c r="K293" i="20"/>
  <c r="O293" i="20" s="1"/>
  <c r="K299" i="20"/>
  <c r="O299" i="20" s="1"/>
  <c r="K253" i="20"/>
  <c r="O253" i="20" s="1"/>
  <c r="K290" i="20"/>
  <c r="O290" i="20" s="1"/>
  <c r="K260" i="20"/>
  <c r="O260" i="20" s="1"/>
  <c r="K295" i="20"/>
  <c r="O295" i="20" s="1"/>
  <c r="K296" i="20"/>
  <c r="O296" i="20" s="1"/>
  <c r="K287" i="20"/>
  <c r="O287" i="20" s="1"/>
  <c r="K286" i="20"/>
  <c r="O286" i="20" s="1"/>
  <c r="K259" i="20"/>
  <c r="O259" i="20" s="1"/>
  <c r="K279" i="20"/>
  <c r="O279" i="20" s="1"/>
  <c r="K300" i="20"/>
  <c r="O300" i="20" s="1"/>
  <c r="K261" i="20"/>
  <c r="O261" i="20" s="1"/>
  <c r="K267" i="20"/>
  <c r="O267" i="20" s="1"/>
  <c r="K298" i="20"/>
  <c r="O298" i="20" s="1"/>
  <c r="K264" i="20"/>
  <c r="O264" i="20" s="1"/>
  <c r="K297" i="20"/>
  <c r="O297" i="20" s="1"/>
  <c r="K285" i="20"/>
  <c r="O285" i="20" s="1"/>
  <c r="K281" i="20"/>
  <c r="O281" i="20" s="1"/>
  <c r="K289" i="20"/>
  <c r="O289" i="20" s="1"/>
  <c r="K274" i="20"/>
  <c r="O274" i="20" s="1"/>
  <c r="K255" i="20"/>
  <c r="O255" i="20" s="1"/>
  <c r="K256" i="20"/>
  <c r="O256" i="20" s="1"/>
  <c r="K284" i="20"/>
  <c r="O284" i="20" s="1"/>
  <c r="K294" i="20"/>
  <c r="O294" i="20" s="1"/>
  <c r="K270" i="20"/>
  <c r="O270" i="20" s="1"/>
  <c r="K254" i="20"/>
  <c r="O254" i="20" s="1"/>
  <c r="K306" i="20"/>
  <c r="O306" i="20" s="1"/>
  <c r="K268" i="20"/>
  <c r="O268" i="20" s="1"/>
  <c r="K262" i="20"/>
  <c r="O262" i="20" s="1"/>
  <c r="K271" i="20"/>
  <c r="O271" i="20" s="1"/>
  <c r="K263" i="20"/>
  <c r="O263" i="20" s="1"/>
  <c r="F364" i="20"/>
  <c r="K170" i="20"/>
  <c r="O170" i="20" s="1"/>
  <c r="K162" i="20"/>
  <c r="O162" i="20" s="1"/>
  <c r="K158" i="20"/>
  <c r="O158" i="20" s="1"/>
  <c r="K161" i="20"/>
  <c r="O161" i="20" s="1"/>
  <c r="K167" i="20"/>
  <c r="O167" i="20" s="1"/>
  <c r="K196" i="20"/>
  <c r="O196" i="20" s="1"/>
  <c r="K177" i="20"/>
  <c r="O177" i="20" s="1"/>
  <c r="K189" i="20"/>
  <c r="O189" i="20" s="1"/>
  <c r="K175" i="20"/>
  <c r="O175" i="20" s="1"/>
  <c r="K192" i="20"/>
  <c r="O192" i="20" s="1"/>
  <c r="K191" i="20"/>
  <c r="O191" i="20" s="1"/>
  <c r="K169" i="20"/>
  <c r="O169" i="20" s="1"/>
  <c r="K188" i="20"/>
  <c r="O188" i="20" s="1"/>
  <c r="K183" i="20"/>
  <c r="O183" i="20" s="1"/>
  <c r="K178" i="20"/>
  <c r="O178" i="20" s="1"/>
  <c r="K187" i="20"/>
  <c r="O187" i="20" s="1"/>
  <c r="K186" i="20"/>
  <c r="O186" i="20" s="1"/>
  <c r="K166" i="20"/>
  <c r="O166" i="20" s="1"/>
  <c r="K198" i="20"/>
  <c r="O198" i="20" s="1"/>
  <c r="K193" i="20"/>
  <c r="O193" i="20" s="1"/>
  <c r="K181" i="20"/>
  <c r="O181" i="20" s="1"/>
  <c r="K184" i="20"/>
  <c r="O184" i="20" s="1"/>
  <c r="K168" i="20"/>
  <c r="O168" i="20" s="1"/>
  <c r="K203" i="20"/>
  <c r="O203" i="20" s="1"/>
  <c r="K163" i="20"/>
  <c r="O163" i="20" s="1"/>
  <c r="K171" i="20"/>
  <c r="O171" i="20" s="1"/>
  <c r="K197" i="20"/>
  <c r="O197" i="20" s="1"/>
  <c r="K160" i="20"/>
  <c r="O160" i="20" s="1"/>
  <c r="K157" i="20"/>
  <c r="O157" i="20" s="1"/>
  <c r="K159" i="20"/>
  <c r="O159" i="20" s="1"/>
  <c r="K176" i="20"/>
  <c r="O176" i="20" s="1"/>
  <c r="K172" i="20"/>
  <c r="O172" i="20" s="1"/>
  <c r="K180" i="20"/>
  <c r="O180" i="20" s="1"/>
  <c r="K185" i="20"/>
  <c r="O185" i="20" s="1"/>
  <c r="K174" i="20"/>
  <c r="O174" i="20" s="1"/>
  <c r="K179" i="20"/>
  <c r="O179" i="20" s="1"/>
  <c r="K190" i="20"/>
  <c r="O190" i="20" s="1"/>
  <c r="K202" i="20"/>
  <c r="O202" i="20" s="1"/>
  <c r="K165" i="20"/>
  <c r="O165" i="20" s="1"/>
  <c r="K199" i="20"/>
  <c r="O199" i="20" s="1"/>
  <c r="K201" i="20"/>
  <c r="O201" i="20" s="1"/>
  <c r="K194" i="20"/>
  <c r="O194" i="20" s="1"/>
  <c r="K195" i="20"/>
  <c r="O195" i="20" s="1"/>
  <c r="E364" i="20"/>
  <c r="K156" i="20"/>
  <c r="O156" i="20" s="1"/>
  <c r="K200" i="20"/>
  <c r="O200" i="20" s="1"/>
  <c r="K164" i="20"/>
  <c r="O164" i="20" s="1"/>
  <c r="K173" i="20"/>
  <c r="O173" i="20" s="1"/>
  <c r="G362" i="20"/>
  <c r="G363" i="20"/>
  <c r="O361" i="20" l="1"/>
  <c r="G364" i="20"/>
  <c r="O363" i="20" l="1"/>
  <c r="P363" i="20"/>
</calcChain>
</file>

<file path=xl/comments1.xml><?xml version="1.0" encoding="utf-8"?>
<comments xmlns="http://schemas.openxmlformats.org/spreadsheetml/2006/main">
  <authors>
    <author xml:space="preserve"> </author>
  </authors>
  <commentList>
    <comment ref="F50" authorId="0" shape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Este indicador de acuerdo al reglamento no pondera, sólo para el caso de Isla de Pascua.</t>
        </r>
      </text>
    </comment>
  </commentList>
</comments>
</file>

<file path=xl/comments2.xml><?xml version="1.0" encoding="utf-8"?>
<comments xmlns="http://schemas.openxmlformats.org/spreadsheetml/2006/main">
  <authors>
    <author>Usuario SUBDERE</author>
    <author xml:space="preserve"> Gustavo Smith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Usuario SUBDERE:
De acuerdo a ajuste del reglamento la ponderación es:</t>
        </r>
        <r>
          <rPr>
            <sz val="9"/>
            <color indexed="81"/>
            <rFont val="Tahoma"/>
            <family val="2"/>
          </rPr>
          <t xml:space="preserve">
20=100; 15=50; Y 10=-100</t>
        </r>
      </text>
    </comment>
    <comment ref="C3" authorId="1" shapeId="0">
      <text>
        <r>
          <rPr>
            <sz val="8"/>
            <color indexed="81"/>
            <rFont val="Tahoma"/>
            <family val="2"/>
          </rPr>
          <t>El Informe de Apertura Presupuestaria (APE) corresponde al Informe del Presupuesto Inicial, remitido a Contraloría General de la República y debe ser coincidente con el Presupuesto aprobado mediante decreto alcaldicio con acuerdo del Concejo Municipal.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D144" authorId="0" shape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se incluye la deuda del depto de educación.</t>
        </r>
      </text>
    </comment>
    <comment ref="D149" authorId="0" shape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se incluye la deuda del depto de educación.</t>
        </r>
      </text>
    </comment>
    <comment ref="D162" authorId="0" shape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depto de educación
</t>
        </r>
      </text>
    </comment>
    <comment ref="D187" authorId="0" shape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se sumó la deuda de la municipalidad y del depto.
</t>
        </r>
      </text>
    </comment>
    <comment ref="D216" authorId="0" shape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corresponde a deuda del depto de educ.
</t>
        </r>
      </text>
    </comment>
  </commentList>
</comments>
</file>

<file path=xl/sharedStrings.xml><?xml version="1.0" encoding="utf-8"?>
<sst xmlns="http://schemas.openxmlformats.org/spreadsheetml/2006/main" count="4709" uniqueCount="587">
  <si>
    <t>CODIGO</t>
  </si>
  <si>
    <t>MUNICIPIO</t>
  </si>
  <si>
    <t>CHAÑARAL</t>
  </si>
  <si>
    <t>SAN JAVIER</t>
  </si>
  <si>
    <t>O´HIGGINS</t>
  </si>
  <si>
    <t>SAN RAMÓN</t>
  </si>
  <si>
    <t>TILTIL</t>
  </si>
  <si>
    <t>LANCO</t>
  </si>
  <si>
    <t>CAMARONES</t>
  </si>
  <si>
    <t>LA HIGUERA</t>
  </si>
  <si>
    <t>RAUCO</t>
  </si>
  <si>
    <t>LOS SAUCES</t>
  </si>
  <si>
    <t>ÑIQUÉN</t>
  </si>
  <si>
    <t>CUNCO</t>
  </si>
  <si>
    <t>PUCÓN</t>
  </si>
  <si>
    <t>MONTE PATRIA</t>
  </si>
  <si>
    <t>CAÑETE</t>
  </si>
  <si>
    <t>TIERRA AMARILLA</t>
  </si>
  <si>
    <t>ARICA</t>
  </si>
  <si>
    <t>PALENA</t>
  </si>
  <si>
    <t>CURACAVÍ</t>
  </si>
  <si>
    <t>PEDRO AGUIRRE CERDA</t>
  </si>
  <si>
    <t>LO ESPEJO</t>
  </si>
  <si>
    <t>FRESIA</t>
  </si>
  <si>
    <t>COCHAMÓ</t>
  </si>
  <si>
    <t>QUEMCHI</t>
  </si>
  <si>
    <t>HUALQUI</t>
  </si>
  <si>
    <t>LOS VILOS</t>
  </si>
  <si>
    <t>QUELLÓN</t>
  </si>
  <si>
    <t>LA CALERA</t>
  </si>
  <si>
    <t>TALCA</t>
  </si>
  <si>
    <t>PUERTO VARAS</t>
  </si>
  <si>
    <t>MARIQUINA</t>
  </si>
  <si>
    <t>LO PRADO</t>
  </si>
  <si>
    <t>GORBEA</t>
  </si>
  <si>
    <t>RENGO</t>
  </si>
  <si>
    <t>SAN PEDRO DE ATACAMA</t>
  </si>
  <si>
    <t>CALBUCO</t>
  </si>
  <si>
    <t>SALAMANCA</t>
  </si>
  <si>
    <t>TOCOPILLA</t>
  </si>
  <si>
    <t>SAN PABLO</t>
  </si>
  <si>
    <t>PITRUFQUÉN</t>
  </si>
  <si>
    <t>EL CARMEN</t>
  </si>
  <si>
    <t>CABO DE HORNOS</t>
  </si>
  <si>
    <t>TREGUACO</t>
  </si>
  <si>
    <t>SAN JOSÉ DE MAIPO</t>
  </si>
  <si>
    <t>MOLINA</t>
  </si>
  <si>
    <t>PUTRE</t>
  </si>
  <si>
    <t>CHIGUAYANTE</t>
  </si>
  <si>
    <t>COLLIPULLI</t>
  </si>
  <si>
    <t>HUASCO</t>
  </si>
  <si>
    <t>PERALILLO</t>
  </si>
  <si>
    <t>AISÉN</t>
  </si>
  <si>
    <t>MAULE</t>
  </si>
  <si>
    <t>TALTAL</t>
  </si>
  <si>
    <t>CASTRO</t>
  </si>
  <si>
    <t>TOMÉ</t>
  </si>
  <si>
    <t>LA SERENA</t>
  </si>
  <si>
    <t>SIERRA GORDA</t>
  </si>
  <si>
    <t>PUYEHUE</t>
  </si>
  <si>
    <t>PELLUHUE</t>
  </si>
  <si>
    <t>COQUIMBO</t>
  </si>
  <si>
    <t>PENCAHUE</t>
  </si>
  <si>
    <t>SANTA CRUZ</t>
  </si>
  <si>
    <t>CONCHALÍ</t>
  </si>
  <si>
    <t>ALHUÉ</t>
  </si>
  <si>
    <t>ESTACIÓN CENTRAL</t>
  </si>
  <si>
    <t>VILCÚN</t>
  </si>
  <si>
    <t>PUENTE ALTO</t>
  </si>
  <si>
    <t>PICA</t>
  </si>
  <si>
    <t>IQUIQUE</t>
  </si>
  <si>
    <t>SAN FELIPE</t>
  </si>
  <si>
    <t>PENCO</t>
  </si>
  <si>
    <t>CURICÓ</t>
  </si>
  <si>
    <t>SAN IGNACIO</t>
  </si>
  <si>
    <t>ALTO BIOBÍO</t>
  </si>
  <si>
    <t>PUTAENDO</t>
  </si>
  <si>
    <t>SAN RAFAEL</t>
  </si>
  <si>
    <t>HUECHURABA</t>
  </si>
  <si>
    <t>TALCAHUANO</t>
  </si>
  <si>
    <t>LA CRUZ</t>
  </si>
  <si>
    <t>LAJA</t>
  </si>
  <si>
    <t>RENCA</t>
  </si>
  <si>
    <t>QUEILÉN</t>
  </si>
  <si>
    <t>CORONEL</t>
  </si>
  <si>
    <t>QUILLOTA</t>
  </si>
  <si>
    <t>SAN CARLOS</t>
  </si>
  <si>
    <t>TEMUCO</t>
  </si>
  <si>
    <t>VALDIVIA</t>
  </si>
  <si>
    <t>LONCOCHE</t>
  </si>
  <si>
    <t>EL TABO</t>
  </si>
  <si>
    <t>LLAILLAY</t>
  </si>
  <si>
    <t>QUILPUÉ</t>
  </si>
  <si>
    <t>MAIPÚ</t>
  </si>
  <si>
    <t>SAN ANTONIO</t>
  </si>
  <si>
    <t>ANTUCO</t>
  </si>
  <si>
    <t>CURARREHUE</t>
  </si>
  <si>
    <t>CAMIÑA</t>
  </si>
  <si>
    <t>CERRILLOS</t>
  </si>
  <si>
    <t>SANTO DOMINGO</t>
  </si>
  <si>
    <t>ANGOL</t>
  </si>
  <si>
    <t>SAAVEDRA</t>
  </si>
  <si>
    <t>SAN ESTEBAN</t>
  </si>
  <si>
    <t>LAMPA</t>
  </si>
  <si>
    <t>MELIPILLA</t>
  </si>
  <si>
    <t>COLINA</t>
  </si>
  <si>
    <t>QUINTA NORMAL</t>
  </si>
  <si>
    <t>CERRO NAVIA</t>
  </si>
  <si>
    <t>LA CISTERNA</t>
  </si>
  <si>
    <t>FUTRONO</t>
  </si>
  <si>
    <t>CALAMA</t>
  </si>
  <si>
    <t>PORTEZUELO</t>
  </si>
  <si>
    <t>PAINE</t>
  </si>
  <si>
    <t>ROMERAL</t>
  </si>
  <si>
    <t>LAS CABRAS</t>
  </si>
  <si>
    <t>DOÑIHUE</t>
  </si>
  <si>
    <t>SAN BERNARDO</t>
  </si>
  <si>
    <t>LICANTÉN</t>
  </si>
  <si>
    <t>LOS LAGOS</t>
  </si>
  <si>
    <t>OVALLE</t>
  </si>
  <si>
    <t>CHILLÁN VIEJO</t>
  </si>
  <si>
    <t>ALTO HOSPICIO</t>
  </si>
  <si>
    <t>HUALPÉN</t>
  </si>
  <si>
    <t>LINARES</t>
  </si>
  <si>
    <t>VILLARRICA</t>
  </si>
  <si>
    <t>LOS ÁNGELES</t>
  </si>
  <si>
    <t>PUDAHUEL</t>
  </si>
  <si>
    <t>CONCEPCIÓN</t>
  </si>
  <si>
    <t>ANTOFAGASTA</t>
  </si>
  <si>
    <t>YERBAS BUENAS</t>
  </si>
  <si>
    <t>PADRE LAS CASAS</t>
  </si>
  <si>
    <t>LA PINTANA</t>
  </si>
  <si>
    <t>PURÉN</t>
  </si>
  <si>
    <t>RETIRO</t>
  </si>
  <si>
    <t>PIRQUE</t>
  </si>
  <si>
    <t>CONCÓN</t>
  </si>
  <si>
    <t>TUCAPEL</t>
  </si>
  <si>
    <t>LONGAVÍ</t>
  </si>
  <si>
    <t>CUREPTO</t>
  </si>
  <si>
    <t>LO BARNECHEA</t>
  </si>
  <si>
    <t>QUINCHAO</t>
  </si>
  <si>
    <t>FUTALEUFÚ</t>
  </si>
  <si>
    <t>CABILDO</t>
  </si>
  <si>
    <t>COLBÚN</t>
  </si>
  <si>
    <t>ZAPALLAR</t>
  </si>
  <si>
    <t>LONQUIMAY</t>
  </si>
  <si>
    <t>COCHRANE</t>
  </si>
  <si>
    <t>RANCAGUA</t>
  </si>
  <si>
    <t>PAILLACO</t>
  </si>
  <si>
    <t>LUMACO</t>
  </si>
  <si>
    <t>TALAGANTE</t>
  </si>
  <si>
    <t>VICTORIA</t>
  </si>
  <si>
    <t>MARÍA ELENA</t>
  </si>
  <si>
    <t>ALTO DEL CARMEN</t>
  </si>
  <si>
    <t>COMBARBALÁ</t>
  </si>
  <si>
    <t>VALPARAÍSO</t>
  </si>
  <si>
    <t>PUCHUNCAVÍ</t>
  </si>
  <si>
    <t>VIÑA DEL MAR</t>
  </si>
  <si>
    <t>NOGALES</t>
  </si>
  <si>
    <t>ALGARROBO</t>
  </si>
  <si>
    <t>CATEMU</t>
  </si>
  <si>
    <t>PANQUEHUE</t>
  </si>
  <si>
    <t>COINCO</t>
  </si>
  <si>
    <t>MALLOA</t>
  </si>
  <si>
    <t>PEUMO</t>
  </si>
  <si>
    <t>SAN VICENTE</t>
  </si>
  <si>
    <t>PICHILEMU</t>
  </si>
  <si>
    <t>SAN FERNANDO</t>
  </si>
  <si>
    <t>PALMILLA</t>
  </si>
  <si>
    <t>CONSTITUCIÓN</t>
  </si>
  <si>
    <t>PELARCO</t>
  </si>
  <si>
    <t>RÍO CLARO</t>
  </si>
  <si>
    <t>PARRAL</t>
  </si>
  <si>
    <t>VILLA ALEGRE</t>
  </si>
  <si>
    <t>LOTA</t>
  </si>
  <si>
    <t>QUILACO</t>
  </si>
  <si>
    <t>QUILLECO</t>
  </si>
  <si>
    <t>SANTA BÁRBARA</t>
  </si>
  <si>
    <t>YUMBEL</t>
  </si>
  <si>
    <t>BULNES</t>
  </si>
  <si>
    <t>FREIRE</t>
  </si>
  <si>
    <t>GALVARINO</t>
  </si>
  <si>
    <t>LAUTARO</t>
  </si>
  <si>
    <t>NUEVA IMPERIAL</t>
  </si>
  <si>
    <t>PERQUENCO</t>
  </si>
  <si>
    <t>ERCILLA</t>
  </si>
  <si>
    <t>TRAIGUÉN</t>
  </si>
  <si>
    <t>FRUTILLAR</t>
  </si>
  <si>
    <t>LOS MUERMOS</t>
  </si>
  <si>
    <t>CHONCHI</t>
  </si>
  <si>
    <t>DALCAHUE</t>
  </si>
  <si>
    <t>HUALAIHUÉ</t>
  </si>
  <si>
    <t>TORTEL</t>
  </si>
  <si>
    <t>PUNTA ARENAS</t>
  </si>
  <si>
    <t>LAGUNA BLANCA</t>
  </si>
  <si>
    <t>PORVENIR</t>
  </si>
  <si>
    <t>INDEPENDENCIA</t>
  </si>
  <si>
    <t>SAN MIGUEL</t>
  </si>
  <si>
    <t>CALERA DE TANGO</t>
  </si>
  <si>
    <t>MARÍA PINTO</t>
  </si>
  <si>
    <t>SAN PEDRO</t>
  </si>
  <si>
    <t>EL MONTE</t>
  </si>
  <si>
    <t>CORRAL</t>
  </si>
  <si>
    <t>LA UNIÓN</t>
  </si>
  <si>
    <t>EL QUISCO</t>
  </si>
  <si>
    <t>PURRANQUE</t>
  </si>
  <si>
    <t>PROVIDENCIA</t>
  </si>
  <si>
    <t>COIHAIQUE</t>
  </si>
  <si>
    <t>CHILLÁN</t>
  </si>
  <si>
    <t>MACUL</t>
  </si>
  <si>
    <t>CAUQUENES</t>
  </si>
  <si>
    <t>CHANCO</t>
  </si>
  <si>
    <t>RÍO IBÁÑEZ</t>
  </si>
  <si>
    <t>SANTIAGO</t>
  </si>
  <si>
    <t>HIJUELAS</t>
  </si>
  <si>
    <t>OSORNO</t>
  </si>
  <si>
    <t>MACHALÍ</t>
  </si>
  <si>
    <t>MEJILLONES</t>
  </si>
  <si>
    <t>ANCUD</t>
  </si>
  <si>
    <t>RINCONADA</t>
  </si>
  <si>
    <t>TOLTÉN</t>
  </si>
  <si>
    <t>CHÉPICA</t>
  </si>
  <si>
    <t>EMPEDRADO</t>
  </si>
  <si>
    <t>CASABLANCA</t>
  </si>
  <si>
    <t>NEGRETE</t>
  </si>
  <si>
    <t>MAULLÍN</t>
  </si>
  <si>
    <t>TENO</t>
  </si>
  <si>
    <t>NINHUE</t>
  </si>
  <si>
    <t>BUIN</t>
  </si>
  <si>
    <t>PUERTO MONTT</t>
  </si>
  <si>
    <t>QUILICURA</t>
  </si>
  <si>
    <t>CALLE LARGA</t>
  </si>
  <si>
    <t>COIHUECO</t>
  </si>
  <si>
    <t>LA LIGUA</t>
  </si>
  <si>
    <t>LEBU</t>
  </si>
  <si>
    <t>RECOLETA</t>
  </si>
  <si>
    <t>LOS ANDES</t>
  </si>
  <si>
    <t>ISLA DE MAIPO</t>
  </si>
  <si>
    <t>CURACAUTÍN</t>
  </si>
  <si>
    <t>VICUÑA</t>
  </si>
  <si>
    <t>CHILE CHICO</t>
  </si>
  <si>
    <t>OLMUÉ</t>
  </si>
  <si>
    <t>CODEGUA</t>
  </si>
  <si>
    <t>PUMANQUE</t>
  </si>
  <si>
    <t>CARTAGENA</t>
  </si>
  <si>
    <t>OLIVAR</t>
  </si>
  <si>
    <t>LITUECHE</t>
  </si>
  <si>
    <t>PETORCA</t>
  </si>
  <si>
    <t>HUALAÑÉ</t>
  </si>
  <si>
    <t>PEÑAFLOR</t>
  </si>
  <si>
    <t>LA REINA</t>
  </si>
  <si>
    <t>COBQUECURA</t>
  </si>
  <si>
    <t>PINTO</t>
  </si>
  <si>
    <t>PAPUDO</t>
  </si>
  <si>
    <t>PICHIDEGUA</t>
  </si>
  <si>
    <t>LIMACHE</t>
  </si>
  <si>
    <t>PADRE HURTADO</t>
  </si>
  <si>
    <t>VILLA ALEMANA</t>
  </si>
  <si>
    <t>CHOLCHOL</t>
  </si>
  <si>
    <t>PLACILLA</t>
  </si>
  <si>
    <t>COPIAPÓ</t>
  </si>
  <si>
    <t>LAGO RANCO</t>
  </si>
  <si>
    <t>PUQUELDÓN</t>
  </si>
  <si>
    <t>CANELA</t>
  </si>
  <si>
    <t>POZO ALMONTE</t>
  </si>
  <si>
    <t>LA ESTRELLA</t>
  </si>
  <si>
    <t>SANTA MARÍA</t>
  </si>
  <si>
    <t>VITACURA</t>
  </si>
  <si>
    <t>COELEMU</t>
  </si>
  <si>
    <t>MÁFIL</t>
  </si>
  <si>
    <t>FREIRINA</t>
  </si>
  <si>
    <t>CURACO DE VÉLEZ</t>
  </si>
  <si>
    <t>FLORIDA</t>
  </si>
  <si>
    <t>RÍO HURTADO</t>
  </si>
  <si>
    <t>PANGUIPULLI</t>
  </si>
  <si>
    <t>PUNITAQUI</t>
  </si>
  <si>
    <t>CALDERA</t>
  </si>
  <si>
    <t>SAN JOAQUÍN</t>
  </si>
  <si>
    <t>EL BOSQUE</t>
  </si>
  <si>
    <t>LA GRANJA</t>
  </si>
  <si>
    <t>COLCHANE</t>
  </si>
  <si>
    <t>HUARA</t>
  </si>
  <si>
    <t>OLLAGÜE</t>
  </si>
  <si>
    <t>DIEGO DE ALMAGRO</t>
  </si>
  <si>
    <t>VALLENAR</t>
  </si>
  <si>
    <t>ANDACOLLO</t>
  </si>
  <si>
    <t>ILLAPEL</t>
  </si>
  <si>
    <t>JUAN FERNÁNDEZ</t>
  </si>
  <si>
    <t>QUINTERO</t>
  </si>
  <si>
    <t>ISLA DE PASCUA</t>
  </si>
  <si>
    <t>COLTAUCO</t>
  </si>
  <si>
    <t>GRANEROS</t>
  </si>
  <si>
    <t>MOSTAZAL</t>
  </si>
  <si>
    <t>QUINTA DE TILCOCO</t>
  </si>
  <si>
    <t>REQUINOA</t>
  </si>
  <si>
    <t>NAVIDAD</t>
  </si>
  <si>
    <t>PAREDONES</t>
  </si>
  <si>
    <t>CHIMBARONGO</t>
  </si>
  <si>
    <t>LOLOL</t>
  </si>
  <si>
    <t>NANCAGUA</t>
  </si>
  <si>
    <t>SAN CLEMENTE</t>
  </si>
  <si>
    <t>SAGRADA FAMILIA</t>
  </si>
  <si>
    <t>VICHUQUÉN</t>
  </si>
  <si>
    <t>SAN PEDRO DE LA PAZ</t>
  </si>
  <si>
    <t>SANTA JUANA</t>
  </si>
  <si>
    <t>ARAUCO</t>
  </si>
  <si>
    <t>CONTULMO</t>
  </si>
  <si>
    <t>CURANILAHUE</t>
  </si>
  <si>
    <t>LOS ALAMOS</t>
  </si>
  <si>
    <t>TIRÚA</t>
  </si>
  <si>
    <t>CABRERO</t>
  </si>
  <si>
    <t>MULCHÉN</t>
  </si>
  <si>
    <t>NACIMIENTO</t>
  </si>
  <si>
    <t>SAN ROSENDO</t>
  </si>
  <si>
    <t>PEMUCO</t>
  </si>
  <si>
    <t>QUILLÓN</t>
  </si>
  <si>
    <t>QUIRIHUE</t>
  </si>
  <si>
    <t>RÁNQUIL</t>
  </si>
  <si>
    <t>SAN FABIÁN</t>
  </si>
  <si>
    <t>SAN NICOLÁS</t>
  </si>
  <si>
    <t>YUNGAY</t>
  </si>
  <si>
    <t>CARAHUE</t>
  </si>
  <si>
    <t>MELIPEUCO</t>
  </si>
  <si>
    <t>TEODORO SCHMIDT</t>
  </si>
  <si>
    <t>RENAICO</t>
  </si>
  <si>
    <t>LLANQUIHUE</t>
  </si>
  <si>
    <t>PUERTO OCTAY</t>
  </si>
  <si>
    <t>RÍO NEGRO</t>
  </si>
  <si>
    <t>SAN JUAN DE LA COSTA</t>
  </si>
  <si>
    <t>CHAITÉN</t>
  </si>
  <si>
    <t>LAGO VERDE</t>
  </si>
  <si>
    <t>CISNES</t>
  </si>
  <si>
    <t>GUAITECAS</t>
  </si>
  <si>
    <t>RÍO VERDE</t>
  </si>
  <si>
    <t>SAN GREGORIO</t>
  </si>
  <si>
    <t>PRIMAVERA</t>
  </si>
  <si>
    <t>TIMAUKEL</t>
  </si>
  <si>
    <t>NATALES</t>
  </si>
  <si>
    <t>TORRES DEL PAINE</t>
  </si>
  <si>
    <t>LA FLORIDA</t>
  </si>
  <si>
    <t>LAS CONDES</t>
  </si>
  <si>
    <t>ÑUÑOA</t>
  </si>
  <si>
    <t>PEÑALOLÉN</t>
  </si>
  <si>
    <t>RÍO BUENO</t>
  </si>
  <si>
    <t>GENERAL LAGOS</t>
  </si>
  <si>
    <t>TOTALES/PROMEDIOS</t>
  </si>
  <si>
    <t>COMUNA</t>
  </si>
  <si>
    <t>Agrupación</t>
  </si>
  <si>
    <t>Total Patentes pagadas</t>
  </si>
  <si>
    <t>Indicador</t>
  </si>
  <si>
    <t>OHIGGINS</t>
  </si>
  <si>
    <t>COMBARBALA</t>
  </si>
  <si>
    <t>JUAN FERNANDEZ</t>
  </si>
  <si>
    <t>MARCHIGUE</t>
  </si>
  <si>
    <t>CHEPICA</t>
  </si>
  <si>
    <t>LICANTEN</t>
  </si>
  <si>
    <t>COLBUN</t>
  </si>
  <si>
    <t>LONGAVI</t>
  </si>
  <si>
    <t>TIRUA</t>
  </si>
  <si>
    <t>QUILLON</t>
  </si>
  <si>
    <t>SAN NICOLAS</t>
  </si>
  <si>
    <t>TREHUACO</t>
  </si>
  <si>
    <t>TOLTEN</t>
  </si>
  <si>
    <t>PUREN</t>
  </si>
  <si>
    <t>CURACO DE VELEZ</t>
  </si>
  <si>
    <t>PUQUELDON</t>
  </si>
  <si>
    <t>QUEILEN</t>
  </si>
  <si>
    <t>MARIA PINTO</t>
  </si>
  <si>
    <t>MARIA ELENA</t>
  </si>
  <si>
    <t>PAIHUANO</t>
  </si>
  <si>
    <t>PUCHUNCAVI</t>
  </si>
  <si>
    <t>LLAY LLAY</t>
  </si>
  <si>
    <t>VICHUQUEN</t>
  </si>
  <si>
    <t>PUCON</t>
  </si>
  <si>
    <t>VILCUN</t>
  </si>
  <si>
    <t>COCHAMO</t>
  </si>
  <si>
    <t>MAULLIN</t>
  </si>
  <si>
    <t>QUELLON</t>
  </si>
  <si>
    <t>FUTALEUFU</t>
  </si>
  <si>
    <t>SAN JOSE DE MAIPO</t>
  </si>
  <si>
    <t>ALHUE</t>
  </si>
  <si>
    <t>CURACAVI</t>
  </si>
  <si>
    <t>LA UNION</t>
  </si>
  <si>
    <t>CONSTITUCION</t>
  </si>
  <si>
    <t>MULCHEN</t>
  </si>
  <si>
    <t>SANTA BARBARA</t>
  </si>
  <si>
    <t>PITRUFQUEN</t>
  </si>
  <si>
    <t>RIO BUENO</t>
  </si>
  <si>
    <t>COPIAPO</t>
  </si>
  <si>
    <t>MACHALI</t>
  </si>
  <si>
    <t>CURICO</t>
  </si>
  <si>
    <t>TOME</t>
  </si>
  <si>
    <t>LOS ANGELES</t>
  </si>
  <si>
    <t>COYHAIQUE</t>
  </si>
  <si>
    <t>QUILPUE</t>
  </si>
  <si>
    <t>HUALPEN</t>
  </si>
  <si>
    <t>MAIPU</t>
  </si>
  <si>
    <t>Código</t>
  </si>
  <si>
    <t>Deuda Previsional</t>
  </si>
  <si>
    <t>CON CON</t>
  </si>
  <si>
    <t>PUERTO NATALES</t>
  </si>
  <si>
    <t>TIL-TIL</t>
  </si>
  <si>
    <t>Ingresos de Gestión sobre Gasto Interno</t>
  </si>
  <si>
    <t>Gestión de Proyectos</t>
  </si>
  <si>
    <t>ALTO BIOBIO</t>
  </si>
  <si>
    <t>SAN RAMON</t>
  </si>
  <si>
    <t>SAN JOAQUIN</t>
  </si>
  <si>
    <t>PEÑALOLEN</t>
  </si>
  <si>
    <t>ESTACION CENTRAL</t>
  </si>
  <si>
    <t>CONCHALI</t>
  </si>
  <si>
    <t>CHILLAN</t>
  </si>
  <si>
    <t>CHILLAN VIEJO</t>
  </si>
  <si>
    <t>ÑIQUEN</t>
  </si>
  <si>
    <t>MAFIL</t>
  </si>
  <si>
    <t>RIO VERDE</t>
  </si>
  <si>
    <t>RIO IBAÑEZ</t>
  </si>
  <si>
    <t>HUALAIHUE</t>
  </si>
  <si>
    <t>CHAITEN</t>
  </si>
  <si>
    <t>RIO NEGRO</t>
  </si>
  <si>
    <t>TRAIGUEN</t>
  </si>
  <si>
    <t>CURACAUTIN</t>
  </si>
  <si>
    <t>SAN FABIAN</t>
  </si>
  <si>
    <t>RANQUIL</t>
  </si>
  <si>
    <t>CONCEPCION</t>
  </si>
  <si>
    <t>HUALAÑE</t>
  </si>
  <si>
    <t>RIO CLARO</t>
  </si>
  <si>
    <t>OLMUE</t>
  </si>
  <si>
    <t>SANTA MARIA</t>
  </si>
  <si>
    <t>CONCON</t>
  </si>
  <si>
    <t>VALPARAISO</t>
  </si>
  <si>
    <t>RIO HURTADO</t>
  </si>
  <si>
    <t>OLLAGUE</t>
  </si>
  <si>
    <t>Reportabilidad CGR</t>
  </si>
  <si>
    <t>Gestión de Ingresos</t>
  </si>
  <si>
    <t>Gestión Institucional</t>
  </si>
  <si>
    <t>Max</t>
  </si>
  <si>
    <t>Min</t>
  </si>
  <si>
    <t>Rango</t>
  </si>
  <si>
    <t>PENALOLEN</t>
  </si>
  <si>
    <t>PENAFLOR</t>
  </si>
  <si>
    <t>Proyectos RS y OT</t>
  </si>
  <si>
    <t>Porcentaje por agrupación</t>
  </si>
  <si>
    <t>Monto per cápita ($)</t>
  </si>
  <si>
    <t xml:space="preserve">Total </t>
  </si>
  <si>
    <t>Porcentaje</t>
  </si>
  <si>
    <t>MUNICIPALIDAD</t>
  </si>
  <si>
    <t>Reescalamiento</t>
  </si>
  <si>
    <t>TOTALES</t>
  </si>
  <si>
    <t>Mide cumplimiento en la reportabilidad instruida por la CGR y se mide como porcentaje del total de informes anuales entregados (hecho sobre 14 instancias anuales de entrega de informes)</t>
  </si>
  <si>
    <t>Grupos</t>
  </si>
  <si>
    <t>Isla de Pascua</t>
  </si>
  <si>
    <t>Conjunto de partidas de ingresos municipales denominados Ingresos de Gestión vs Un conjunto de partidas de gasto municipal denominados Gasto Interno.</t>
  </si>
  <si>
    <t>Reportabilidad a CGR</t>
  </si>
  <si>
    <t>Eficacia en el Cobro de las Patentes Municipales</t>
  </si>
  <si>
    <t>Ingresos de Gestión / Gastos Internos</t>
  </si>
  <si>
    <t>Monto a Recibir</t>
  </si>
  <si>
    <t>Eficacia en el cobro de las patentes Municipales</t>
  </si>
  <si>
    <t>CALERA</t>
  </si>
  <si>
    <t>ANTARTICA</t>
  </si>
  <si>
    <t>Total patentes pagadas 2011</t>
  </si>
  <si>
    <t>Total patentes impagas 2011</t>
  </si>
  <si>
    <t>Total patentes 2011</t>
  </si>
  <si>
    <t>Total Patentes</t>
  </si>
  <si>
    <t>Ing. Gest. / Gast. Interno</t>
  </si>
  <si>
    <t>rango</t>
  </si>
  <si>
    <t>mínimo</t>
  </si>
  <si>
    <t>máximo</t>
  </si>
  <si>
    <t>FI</t>
  </si>
  <si>
    <t>RS</t>
  </si>
  <si>
    <t>Total FI + RS</t>
  </si>
  <si>
    <t>Total General</t>
  </si>
  <si>
    <t>TOTAL</t>
  </si>
  <si>
    <t>Indicador de Proyectos</t>
  </si>
  <si>
    <t>APE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</si>
  <si>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</si>
  <si>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</si>
  <si>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</si>
  <si>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</si>
  <si>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</si>
  <si>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</si>
  <si>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</si>
  <si>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</si>
  <si>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</si>
  <si>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</si>
  <si>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</si>
  <si>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</si>
  <si>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CIE</t>
  </si>
  <si>
    <t>Ptje.</t>
  </si>
  <si>
    <t>Máximo</t>
  </si>
  <si>
    <t>Mínimo</t>
  </si>
  <si>
    <t>base puntaje</t>
  </si>
  <si>
    <t>variación periodo</t>
  </si>
  <si>
    <t>Puntaje Indicador Dda. Previsional</t>
  </si>
  <si>
    <t>Valores reescalamiento</t>
  </si>
  <si>
    <t>Reescalamiento de Valores</t>
  </si>
  <si>
    <t>Beneficiados</t>
  </si>
  <si>
    <t>Número de Municipios</t>
  </si>
  <si>
    <t>PAIGUANO</t>
  </si>
  <si>
    <t>MARCHIHUE</t>
  </si>
  <si>
    <t>Total patentes pagadas 2012</t>
  </si>
  <si>
    <t>Total patentes impagas 2012</t>
  </si>
  <si>
    <t>Total patentes 2012</t>
  </si>
  <si>
    <t xml:space="preserve">Población </t>
  </si>
  <si>
    <t>comuna</t>
  </si>
  <si>
    <t>AISEN</t>
  </si>
  <si>
    <t xml:space="preserve"> FI</t>
  </si>
  <si>
    <t>Ajuste Reglamento</t>
  </si>
  <si>
    <t xml:space="preserve">F.C.M </t>
  </si>
  <si>
    <t>Codigo</t>
  </si>
  <si>
    <t>máx. variación</t>
  </si>
  <si>
    <t>% PONDERACION DE INDICADORES</t>
  </si>
  <si>
    <t>*FCM Total  (Estimado 2013)M$</t>
  </si>
  <si>
    <t>LOS ÁLAMOS</t>
  </si>
  <si>
    <t>Agr</t>
  </si>
  <si>
    <t>Monto $ por agrupación</t>
  </si>
  <si>
    <t>Monto a Recibir (d)</t>
  </si>
  <si>
    <t>CHk</t>
  </si>
  <si>
    <t>DFTVO</t>
  </si>
  <si>
    <t>Municipal 31/12/2011</t>
  </si>
  <si>
    <t>Municipal 31/12/2013</t>
  </si>
  <si>
    <t>Corporaciones 31/12/2011</t>
  </si>
  <si>
    <t>Corporaciones 31/12/2013</t>
  </si>
  <si>
    <t>Total Deuda 31/12/2011</t>
  </si>
  <si>
    <t>Total Deuda 31/12/2013</t>
  </si>
  <si>
    <t>SAN FRANCISCO DE MOSTAZAL</t>
  </si>
  <si>
    <t>AYSÉN</t>
  </si>
  <si>
    <t>MARCHIGÜE</t>
  </si>
  <si>
    <t>Fuente:ORD N°052/746 25/04/2013, Subsecretaría de Evaluación Social</t>
  </si>
  <si>
    <t>Total patentes pagadas 2013</t>
  </si>
  <si>
    <t>Fuente:SINIM_MAYO 2014</t>
  </si>
  <si>
    <t>Total patentes impagas 2013</t>
  </si>
  <si>
    <t>Total patentes 2013</t>
  </si>
  <si>
    <t>Ingresos G. Total(2011_12_13)</t>
  </si>
  <si>
    <t>Gasto Interno Tot (2011_2012_2013)</t>
  </si>
  <si>
    <t>FUENTE: www.cgr.cl_ 02062014</t>
  </si>
  <si>
    <t>*FCM Total  (Estimado 2014)</t>
  </si>
  <si>
    <t>FONDO COMUN MUNICIPAL 2014</t>
  </si>
  <si>
    <t>FUENTE:WWW.SINIM.GOV.CL</t>
  </si>
  <si>
    <t>*FCM Total  (Estimado 2014)M$</t>
  </si>
  <si>
    <t>FUENTE: Oficio N°3445 con fecha 14/02/2014</t>
  </si>
  <si>
    <t>Fuente:SINIM_MAYO2014</t>
  </si>
  <si>
    <t>Tot I</t>
  </si>
  <si>
    <t>Tot G</t>
  </si>
  <si>
    <t>Código Territorial</t>
  </si>
  <si>
    <t>Nombre de la Comuna</t>
  </si>
  <si>
    <t>Total PAGAS</t>
  </si>
  <si>
    <t>Total de Total</t>
  </si>
  <si>
    <t>Total Pagas / (Tot. de Total)</t>
  </si>
  <si>
    <t>form</t>
  </si>
  <si>
    <t>MAX</t>
  </si>
  <si>
    <t>MIN</t>
  </si>
  <si>
    <t>RANGO</t>
  </si>
  <si>
    <t>(Vi-MIN) / Rango</t>
  </si>
  <si>
    <t>code</t>
  </si>
  <si>
    <t>CS_Total Deuda 31/12/2011</t>
  </si>
  <si>
    <t>CS_Total Deuda 31/12/2013</t>
  </si>
  <si>
    <t>Cotejo_TOTAL 2011</t>
  </si>
  <si>
    <t>Cotejo_TOTAL 2013</t>
  </si>
  <si>
    <t>Para L en caso que M &lt;&gt; de 100% ó 0%</t>
  </si>
  <si>
    <t>IN</t>
  </si>
  <si>
    <t>OT</t>
  </si>
  <si>
    <t>Total 2011</t>
  </si>
  <si>
    <t>Total 2012</t>
  </si>
  <si>
    <t>Total 2013</t>
  </si>
  <si>
    <t>RS + FI 2011</t>
  </si>
  <si>
    <t>RS + FI 2012</t>
  </si>
  <si>
    <t>RS + FI 2013</t>
  </si>
  <si>
    <t>TOTAL RS+FI</t>
  </si>
  <si>
    <t>TOTAL DE TOTAL</t>
  </si>
  <si>
    <t>DIF RS+FI</t>
  </si>
  <si>
    <t>DIF TOT DE TOT</t>
  </si>
  <si>
    <t>FCM Total (Estimado 2014)</t>
  </si>
  <si>
    <t>CFCM  2014</t>
  </si>
  <si>
    <t>% FCM Total (Estimado 2014)</t>
  </si>
  <si>
    <t>SUMA</t>
  </si>
  <si>
    <t>COEFICIENTE  100% FONDO COMÚN MUNICIPAL</t>
  </si>
  <si>
    <t>Monto Final Estimado 2014 por comuna NO incluye Ley 19704 (Columnas O)</t>
  </si>
  <si>
    <t>Población Comunal, Estimada por el INE (N° )
Año 2012</t>
  </si>
  <si>
    <t>Sum DFTVO</t>
  </si>
  <si>
    <t>Monto Agr - CHk</t>
  </si>
  <si>
    <t>Patentes pagadas sobre total patentes (en número de patentes). Considerados los años 2011, 2012 y 2013</t>
  </si>
  <si>
    <t>Es el puntaje asignado por la variación de la deuda previsional acumulada del municipio y servicios traspasados en los últimos tres años</t>
  </si>
  <si>
    <t>Es la relación de proyectos con Recomendación Favorable (RS) sumados a los con Información Faltante (FI), divididos por el total proyectos de la cartera municipal presentados a BIP para un periodo de tres años.</t>
  </si>
  <si>
    <t>&gt; 13</t>
  </si>
  <si>
    <t>&gt; 11</t>
  </si>
  <si>
    <t>= 13 11</t>
  </si>
  <si>
    <t>Extingue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</si>
</sst>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_-;\-* #,##0.000_-;_-* &quot;-&quot;??_-;_-@_-"/>
    <numFmt numFmtId="167" formatCode="_-* #,##0.00000000000_-;\-* #,##0.0000000000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indexed="1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sz val="11"/>
      <color indexed="9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 tint="-0.249977111117893"/>
      <name val="Arial Narrow"/>
      <family val="2"/>
    </font>
    <font>
      <sz val="11"/>
      <color theme="0" tint="-0.249977111117893"/>
      <name val="Arial Narrow"/>
      <family val="2"/>
    </font>
    <font>
      <sz val="11"/>
      <color rgb="FF000000"/>
      <name val="Arial Narrow"/>
      <family val="2"/>
    </font>
    <font>
      <b/>
      <sz val="11"/>
      <color rgb="FF0066FF"/>
      <name val="Arial Narrow"/>
      <family val="2"/>
    </font>
    <font>
      <sz val="11"/>
      <color theme="0" tint="-0.14999847407452621"/>
      <name val="Arial Narrow"/>
      <family val="2"/>
    </font>
    <font>
      <sz val="11"/>
      <color theme="1"/>
      <name val="Arial Narrow"/>
      <family val="2"/>
    </font>
    <font>
      <b/>
      <sz val="11"/>
      <color theme="0" tint="-0.14999847407452621"/>
      <name val="Arial Narrow"/>
      <family val="2"/>
    </font>
    <font>
      <sz val="11"/>
      <color rgb="FF000066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66"/>
      <name val="Arial Narrow"/>
      <family val="2"/>
    </font>
    <font>
      <sz val="11"/>
      <color theme="1"/>
      <name val="Tahoma"/>
      <family val="2"/>
    </font>
    <font>
      <b/>
      <sz val="11"/>
      <color theme="1"/>
      <name val="Arial Narrow"/>
      <family val="2"/>
    </font>
    <font>
      <b/>
      <sz val="24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2"/>
      <color theme="6" tint="-0.499984740745262"/>
      <name val="Arial Narrow"/>
      <family val="2"/>
    </font>
    <font>
      <sz val="10"/>
      <color rgb="FFFFFF00"/>
      <name val="Arial Narrow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sz val="11"/>
      <color rgb="FFFFFF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2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2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12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41" fillId="0" borderId="0"/>
    <xf numFmtId="0" fontId="40" fillId="0" borderId="0"/>
    <xf numFmtId="0" fontId="22" fillId="0" borderId="0"/>
    <xf numFmtId="0" fontId="5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" fillId="0" borderId="0"/>
    <xf numFmtId="0" fontId="22" fillId="0" borderId="0"/>
  </cellStyleXfs>
  <cellXfs count="313">
    <xf numFmtId="0" fontId="0" fillId="0" borderId="0" xfId="0"/>
    <xf numFmtId="0" fontId="4" fillId="0" borderId="0" xfId="84" applyFont="1" applyAlignment="1">
      <alignment horizontal="center" vertical="center"/>
    </xf>
    <xf numFmtId="0" fontId="4" fillId="0" borderId="0" xfId="84" applyFont="1" applyAlignment="1">
      <alignment vertical="center"/>
    </xf>
    <xf numFmtId="9" fontId="4" fillId="0" borderId="0" xfId="84" applyNumberFormat="1" applyFont="1" applyAlignment="1">
      <alignment vertical="center"/>
    </xf>
    <xf numFmtId="0" fontId="5" fillId="0" borderId="0" xfId="83" applyAlignment="1">
      <alignment horizontal="center"/>
    </xf>
    <xf numFmtId="0" fontId="5" fillId="0" borderId="0" xfId="83"/>
    <xf numFmtId="0" fontId="5" fillId="0" borderId="0" xfId="83" applyFont="1" applyAlignment="1">
      <alignment horizontal="right"/>
    </xf>
    <xf numFmtId="9" fontId="5" fillId="0" borderId="0" xfId="88" applyFont="1"/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9" fontId="24" fillId="0" borderId="0" xfId="8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164" fontId="4" fillId="0" borderId="11" xfId="71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/>
    </xf>
    <xf numFmtId="0" fontId="41" fillId="0" borderId="0" xfId="80"/>
    <xf numFmtId="0" fontId="41" fillId="0" borderId="0" xfId="80" applyAlignment="1">
      <alignment wrapText="1"/>
    </xf>
    <xf numFmtId="0" fontId="33" fillId="0" borderId="0" xfId="80" applyFont="1"/>
    <xf numFmtId="164" fontId="26" fillId="0" borderId="12" xfId="71" applyNumberFormat="1" applyFont="1" applyBorder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26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/>
    <xf numFmtId="9" fontId="47" fillId="0" borderId="0" xfId="88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readingOrder="1"/>
    </xf>
    <xf numFmtId="0" fontId="48" fillId="0" borderId="0" xfId="0" applyFont="1" applyAlignment="1">
      <alignment horizontal="center" vertical="center"/>
    </xf>
    <xf numFmtId="0" fontId="30" fillId="0" borderId="0" xfId="79" applyFont="1" applyAlignment="1">
      <alignment horizontal="center" vertical="center"/>
    </xf>
    <xf numFmtId="164" fontId="28" fillId="0" borderId="14" xfId="71" applyNumberFormat="1" applyFont="1" applyFill="1" applyBorder="1" applyAlignment="1">
      <alignment horizontal="center" vertical="center"/>
    </xf>
    <xf numFmtId="0" fontId="28" fillId="0" borderId="0" xfId="79" applyFont="1" applyAlignment="1">
      <alignment vertical="center"/>
    </xf>
    <xf numFmtId="164" fontId="28" fillId="0" borderId="15" xfId="71" applyNumberFormat="1" applyFont="1" applyFill="1" applyBorder="1" applyAlignment="1">
      <alignment horizontal="center" vertical="center"/>
    </xf>
    <xf numFmtId="0" fontId="28" fillId="0" borderId="0" xfId="79" applyFont="1" applyFill="1" applyAlignment="1">
      <alignment horizontal="center" vertical="center"/>
    </xf>
    <xf numFmtId="0" fontId="28" fillId="0" borderId="0" xfId="79" applyFont="1" applyFill="1" applyAlignment="1">
      <alignment vertical="center"/>
    </xf>
    <xf numFmtId="9" fontId="28" fillId="0" borderId="0" xfId="79" applyNumberFormat="1" applyFont="1" applyFill="1" applyAlignment="1">
      <alignment vertical="center"/>
    </xf>
    <xf numFmtId="9" fontId="0" fillId="0" borderId="0" xfId="88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9" fontId="49" fillId="0" borderId="27" xfId="88" applyFont="1" applyBorder="1" applyAlignment="1">
      <alignment horizontal="center" vertical="center"/>
    </xf>
    <xf numFmtId="164" fontId="28" fillId="0" borderId="14" xfId="73" applyNumberFormat="1" applyFont="1" applyFill="1" applyBorder="1" applyAlignment="1">
      <alignment horizontal="center" vertical="center"/>
    </xf>
    <xf numFmtId="43" fontId="28" fillId="0" borderId="14" xfId="73" applyNumberFormat="1" applyFont="1" applyFill="1" applyBorder="1" applyAlignment="1">
      <alignment horizontal="center" vertical="center"/>
    </xf>
    <xf numFmtId="9" fontId="28" fillId="0" borderId="14" xfId="90" applyNumberFormat="1" applyFont="1" applyFill="1" applyBorder="1" applyAlignment="1">
      <alignment horizontal="center" vertical="center"/>
    </xf>
    <xf numFmtId="10" fontId="28" fillId="0" borderId="14" xfId="90" applyNumberFormat="1" applyFont="1" applyFill="1" applyBorder="1" applyAlignment="1">
      <alignment horizontal="center" vertical="center"/>
    </xf>
    <xf numFmtId="9" fontId="28" fillId="0" borderId="14" xfId="90" applyFont="1" applyFill="1" applyBorder="1" applyAlignment="1">
      <alignment horizontal="center" vertical="center"/>
    </xf>
    <xf numFmtId="0" fontId="0" fillId="0" borderId="0" xfId="0" applyBorder="1"/>
    <xf numFmtId="0" fontId="28" fillId="0" borderId="13" xfId="0" applyFont="1" applyBorder="1" applyAlignment="1">
      <alignment vertical="center"/>
    </xf>
    <xf numFmtId="9" fontId="47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50" fillId="0" borderId="0" xfId="80" applyFont="1" applyBorder="1" applyAlignment="1">
      <alignment horizontal="center" vertical="top" wrapText="1"/>
    </xf>
    <xf numFmtId="3" fontId="41" fillId="0" borderId="0" xfId="80" applyNumberFormat="1" applyBorder="1"/>
    <xf numFmtId="0" fontId="0" fillId="0" borderId="0" xfId="0" applyFill="1" applyBorder="1" applyAlignment="1">
      <alignment horizontal="center" vertical="center" wrapText="1"/>
    </xf>
    <xf numFmtId="10" fontId="41" fillId="0" borderId="0" xfId="88" applyNumberFormat="1" applyFont="1" applyFill="1" applyBorder="1"/>
    <xf numFmtId="164" fontId="41" fillId="0" borderId="0" xfId="71" applyNumberFormat="1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4" fillId="0" borderId="13" xfId="79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79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79" applyFont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164" fontId="4" fillId="0" borderId="0" xfId="7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164" fontId="26" fillId="0" borderId="0" xfId="71" applyNumberFormat="1" applyFont="1" applyBorder="1" applyAlignment="1">
      <alignment vertical="center"/>
    </xf>
    <xf numFmtId="9" fontId="5" fillId="0" borderId="13" xfId="88" applyFont="1" applyBorder="1"/>
    <xf numFmtId="0" fontId="23" fillId="0" borderId="1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17" xfId="0" applyFont="1" applyFill="1" applyBorder="1" applyAlignment="1">
      <alignment horizontal="center" vertical="center"/>
    </xf>
    <xf numFmtId="9" fontId="24" fillId="0" borderId="17" xfId="88" applyNumberFormat="1" applyFont="1" applyFill="1" applyBorder="1" applyAlignment="1">
      <alignment horizontal="center" vertical="center"/>
    </xf>
    <xf numFmtId="9" fontId="24" fillId="0" borderId="17" xfId="88" applyFont="1" applyFill="1" applyBorder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4" fontId="26" fillId="0" borderId="0" xfId="71" applyNumberFormat="1" applyFont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30" fillId="26" borderId="0" xfId="79" applyFont="1" applyFill="1" applyAlignment="1">
      <alignment horizontal="center" vertical="center" wrapText="1"/>
    </xf>
    <xf numFmtId="0" fontId="30" fillId="26" borderId="13" xfId="79" applyFont="1" applyFill="1" applyBorder="1" applyAlignment="1">
      <alignment horizontal="center" vertical="center" wrapText="1"/>
    </xf>
    <xf numFmtId="0" fontId="30" fillId="26" borderId="19" xfId="79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9" fontId="49" fillId="0" borderId="28" xfId="88" applyFont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 wrapText="1"/>
    </xf>
    <xf numFmtId="9" fontId="4" fillId="24" borderId="13" xfId="88" applyFont="1" applyFill="1" applyBorder="1" applyAlignment="1">
      <alignment vertical="center"/>
    </xf>
    <xf numFmtId="0" fontId="23" fillId="26" borderId="21" xfId="0" applyFont="1" applyFill="1" applyBorder="1" applyAlignment="1">
      <alignment horizontal="center" vertical="center" wrapText="1"/>
    </xf>
    <xf numFmtId="9" fontId="4" fillId="0" borderId="13" xfId="88" applyFont="1" applyBorder="1" applyAlignment="1">
      <alignment horizontal="center" vertical="center"/>
    </xf>
    <xf numFmtId="9" fontId="4" fillId="24" borderId="13" xfId="88" applyFont="1" applyFill="1" applyBorder="1" applyAlignment="1">
      <alignment horizontal="center" vertical="center"/>
    </xf>
    <xf numFmtId="0" fontId="4" fillId="0" borderId="16" xfId="79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9" fontId="23" fillId="24" borderId="29" xfId="88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9" fontId="4" fillId="0" borderId="13" xfId="88" applyFont="1" applyFill="1" applyBorder="1" applyAlignment="1">
      <alignment horizontal="right" vertical="center" wrapText="1"/>
    </xf>
    <xf numFmtId="9" fontId="4" fillId="0" borderId="13" xfId="88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/>
    </xf>
    <xf numFmtId="9" fontId="4" fillId="0" borderId="13" xfId="0" applyNumberFormat="1" applyFont="1" applyFill="1" applyBorder="1" applyAlignment="1">
      <alignment horizontal="center" vertical="center"/>
    </xf>
    <xf numFmtId="0" fontId="4" fillId="0" borderId="13" xfId="79" applyFont="1" applyFill="1" applyBorder="1" applyAlignment="1">
      <alignment horizontal="left" vertical="center"/>
    </xf>
    <xf numFmtId="0" fontId="4" fillId="24" borderId="13" xfId="0" applyNumberFormat="1" applyFont="1" applyFill="1" applyBorder="1" applyAlignment="1">
      <alignment horizontal="center" vertical="center"/>
    </xf>
    <xf numFmtId="0" fontId="39" fillId="26" borderId="0" xfId="0" applyFont="1" applyFill="1" applyBorder="1" applyAlignment="1">
      <alignment horizontal="center" vertical="center" wrapText="1"/>
    </xf>
    <xf numFmtId="9" fontId="4" fillId="0" borderId="22" xfId="88" applyFont="1" applyFill="1" applyBorder="1" applyAlignment="1">
      <alignment horizontal="center" vertical="center" wrapText="1"/>
    </xf>
    <xf numFmtId="10" fontId="28" fillId="27" borderId="0" xfId="90" applyNumberFormat="1" applyFont="1" applyFill="1" applyBorder="1" applyAlignment="1">
      <alignment horizontal="center" vertical="center"/>
    </xf>
    <xf numFmtId="0" fontId="34" fillId="27" borderId="0" xfId="0" applyFont="1" applyFill="1"/>
    <xf numFmtId="9" fontId="24" fillId="27" borderId="17" xfId="88" applyNumberFormat="1" applyFont="1" applyFill="1" applyBorder="1" applyAlignment="1">
      <alignment horizontal="center" vertical="center"/>
    </xf>
    <xf numFmtId="9" fontId="24" fillId="27" borderId="17" xfId="88" applyFont="1" applyFill="1" applyBorder="1" applyAlignment="1">
      <alignment horizontal="center" vertical="center"/>
    </xf>
    <xf numFmtId="9" fontId="24" fillId="24" borderId="17" xfId="88" applyNumberFormat="1" applyFont="1" applyFill="1" applyBorder="1" applyAlignment="1">
      <alignment horizontal="center" vertical="center"/>
    </xf>
    <xf numFmtId="9" fontId="24" fillId="28" borderId="17" xfId="88" applyFont="1" applyFill="1" applyBorder="1" applyAlignment="1">
      <alignment horizontal="center" vertical="center"/>
    </xf>
    <xf numFmtId="9" fontId="24" fillId="26" borderId="17" xfId="88" applyNumberFormat="1" applyFont="1" applyFill="1" applyBorder="1" applyAlignment="1">
      <alignment horizontal="center" vertical="center"/>
    </xf>
    <xf numFmtId="9" fontId="24" fillId="26" borderId="17" xfId="88" applyFont="1" applyFill="1" applyBorder="1" applyAlignment="1">
      <alignment horizontal="center" vertical="center"/>
    </xf>
    <xf numFmtId="9" fontId="24" fillId="29" borderId="17" xfId="88" applyFont="1" applyFill="1" applyBorder="1" applyAlignment="1">
      <alignment horizontal="center" vertical="center"/>
    </xf>
    <xf numFmtId="9" fontId="24" fillId="30" borderId="17" xfId="88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/>
    </xf>
    <xf numFmtId="9" fontId="47" fillId="24" borderId="13" xfId="88" applyFont="1" applyFill="1" applyBorder="1" applyAlignment="1">
      <alignment horizontal="center"/>
    </xf>
    <xf numFmtId="3" fontId="4" fillId="0" borderId="0" xfId="0" applyNumberFormat="1" applyFont="1" applyFill="1" applyAlignment="1">
      <alignment vertical="center"/>
    </xf>
    <xf numFmtId="0" fontId="0" fillId="0" borderId="0" xfId="0" applyFill="1"/>
    <xf numFmtId="166" fontId="0" fillId="0" borderId="0" xfId="0" applyNumberFormat="1"/>
    <xf numFmtId="0" fontId="22" fillId="0" borderId="0" xfId="0" applyFont="1"/>
    <xf numFmtId="165" fontId="4" fillId="0" borderId="0" xfId="88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88" applyNumberFormat="1" applyFont="1" applyFill="1" applyBorder="1" applyAlignment="1">
      <alignment horizontal="right" vertical="center"/>
    </xf>
    <xf numFmtId="164" fontId="22" fillId="0" borderId="13" xfId="71" applyNumberFormat="1" applyFont="1" applyFill="1" applyBorder="1" applyAlignment="1">
      <alignment horizontal="center"/>
    </xf>
    <xf numFmtId="164" fontId="4" fillId="0" borderId="0" xfId="71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28" fillId="0" borderId="13" xfId="74" applyNumberFormat="1" applyFont="1" applyFill="1" applyBorder="1" applyAlignment="1">
      <alignment horizontal="center" vertical="center"/>
    </xf>
    <xf numFmtId="0" fontId="0" fillId="0" borderId="13" xfId="0" applyFill="1" applyBorder="1"/>
    <xf numFmtId="3" fontId="0" fillId="0" borderId="13" xfId="0" applyNumberFormat="1" applyFill="1" applyBorder="1"/>
    <xf numFmtId="164" fontId="0" fillId="0" borderId="13" xfId="0" applyNumberFormat="1" applyFill="1" applyBorder="1"/>
    <xf numFmtId="0" fontId="28" fillId="0" borderId="0" xfId="79" applyFont="1" applyFill="1" applyBorder="1" applyAlignment="1">
      <alignment vertical="center"/>
    </xf>
    <xf numFmtId="0" fontId="34" fillId="27" borderId="0" xfId="0" applyFont="1" applyFill="1" applyBorder="1"/>
    <xf numFmtId="0" fontId="23" fillId="26" borderId="30" xfId="0" applyFont="1" applyFill="1" applyBorder="1" applyAlignment="1">
      <alignment horizontal="center" vertical="center" wrapText="1"/>
    </xf>
    <xf numFmtId="0" fontId="45" fillId="24" borderId="0" xfId="0" applyFont="1" applyFill="1" applyAlignment="1">
      <alignment horizontal="center" vertical="center" wrapText="1"/>
    </xf>
    <xf numFmtId="0" fontId="44" fillId="24" borderId="0" xfId="0" applyFont="1" applyFill="1" applyAlignment="1">
      <alignment vertical="center"/>
    </xf>
    <xf numFmtId="3" fontId="0" fillId="0" borderId="0" xfId="0" applyNumberFormat="1"/>
    <xf numFmtId="3" fontId="4" fillId="0" borderId="13" xfId="0" applyNumberFormat="1" applyFont="1" applyBorder="1"/>
    <xf numFmtId="164" fontId="44" fillId="0" borderId="0" xfId="0" applyNumberFormat="1" applyFont="1" applyAlignment="1">
      <alignment vertical="center"/>
    </xf>
    <xf numFmtId="0" fontId="4" fillId="24" borderId="16" xfId="0" applyNumberFormat="1" applyFont="1" applyFill="1" applyBorder="1" applyAlignment="1">
      <alignment horizontal="center" vertical="center"/>
    </xf>
    <xf numFmtId="0" fontId="23" fillId="24" borderId="0" xfId="0" applyFont="1" applyFill="1"/>
    <xf numFmtId="0" fontId="4" fillId="24" borderId="0" xfId="0" applyFont="1" applyFill="1" applyAlignment="1">
      <alignment horizontal="left"/>
    </xf>
    <xf numFmtId="0" fontId="4" fillId="24" borderId="0" xfId="0" applyFont="1" applyFill="1"/>
    <xf numFmtId="0" fontId="44" fillId="0" borderId="13" xfId="0" applyFont="1" applyFill="1" applyBorder="1" applyAlignment="1">
      <alignment vertical="center"/>
    </xf>
    <xf numFmtId="164" fontId="41" fillId="0" borderId="0" xfId="80" applyNumberFormat="1"/>
    <xf numFmtId="0" fontId="47" fillId="0" borderId="13" xfId="80" applyFont="1" applyBorder="1"/>
    <xf numFmtId="0" fontId="4" fillId="0" borderId="13" xfId="0" applyFont="1" applyBorder="1"/>
    <xf numFmtId="164" fontId="4" fillId="0" borderId="13" xfId="0" applyNumberFormat="1" applyFont="1" applyBorder="1"/>
    <xf numFmtId="167" fontId="47" fillId="0" borderId="13" xfId="71" applyNumberFormat="1" applyFont="1" applyBorder="1"/>
    <xf numFmtId="0" fontId="47" fillId="0" borderId="0" xfId="80" applyFont="1"/>
    <xf numFmtId="0" fontId="47" fillId="0" borderId="0" xfId="80" applyFont="1" applyAlignment="1">
      <alignment horizontal="center"/>
    </xf>
    <xf numFmtId="0" fontId="23" fillId="25" borderId="20" xfId="0" applyFont="1" applyFill="1" applyBorder="1" applyAlignment="1">
      <alignment horizontal="center" vertical="center" wrapText="1"/>
    </xf>
    <xf numFmtId="164" fontId="47" fillId="0" borderId="13" xfId="71" applyNumberFormat="1" applyFont="1" applyBorder="1"/>
    <xf numFmtId="10" fontId="47" fillId="0" borderId="13" xfId="88" applyNumberFormat="1" applyFont="1" applyBorder="1"/>
    <xf numFmtId="0" fontId="53" fillId="0" borderId="0" xfId="80" applyFont="1"/>
    <xf numFmtId="164" fontId="53" fillId="0" borderId="0" xfId="71" applyNumberFormat="1" applyFont="1" applyFill="1"/>
    <xf numFmtId="9" fontId="4" fillId="0" borderId="13" xfId="88" applyFont="1" applyFill="1" applyBorder="1" applyAlignment="1">
      <alignment horizontal="left" vertical="center" wrapText="1"/>
    </xf>
    <xf numFmtId="0" fontId="4" fillId="0" borderId="0" xfId="0" applyFont="1" applyBorder="1"/>
    <xf numFmtId="164" fontId="47" fillId="0" borderId="0" xfId="71" applyNumberFormat="1" applyFont="1" applyBorder="1"/>
    <xf numFmtId="10" fontId="47" fillId="0" borderId="0" xfId="88" applyNumberFormat="1" applyFont="1" applyBorder="1"/>
    <xf numFmtId="0" fontId="0" fillId="0" borderId="13" xfId="0" applyBorder="1" applyAlignment="1">
      <alignment horizontal="center"/>
    </xf>
    <xf numFmtId="0" fontId="23" fillId="25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10" fontId="4" fillId="0" borderId="13" xfId="0" applyNumberFormat="1" applyFont="1" applyBorder="1"/>
    <xf numFmtId="0" fontId="23" fillId="0" borderId="0" xfId="80" applyFont="1" applyFill="1"/>
    <xf numFmtId="164" fontId="1" fillId="0" borderId="0" xfId="71" applyNumberFormat="1" applyFont="1" applyFill="1"/>
    <xf numFmtId="164" fontId="1" fillId="0" borderId="0" xfId="71" applyNumberFormat="1" applyFont="1"/>
    <xf numFmtId="0" fontId="1" fillId="0" borderId="0" xfId="80" applyFont="1"/>
    <xf numFmtId="0" fontId="1" fillId="0" borderId="0" xfId="80" applyFont="1" applyAlignment="1">
      <alignment horizontal="center"/>
    </xf>
    <xf numFmtId="0" fontId="1" fillId="0" borderId="0" xfId="80" applyFont="1" applyAlignment="1">
      <alignment wrapText="1"/>
    </xf>
    <xf numFmtId="0" fontId="1" fillId="0" borderId="0" xfId="80" applyFont="1" applyBorder="1"/>
    <xf numFmtId="167" fontId="1" fillId="0" borderId="0" xfId="71" applyNumberFormat="1" applyFont="1" applyBorder="1"/>
    <xf numFmtId="3" fontId="47" fillId="0" borderId="0" xfId="0" applyNumberFormat="1" applyFont="1" applyAlignment="1">
      <alignment horizontal="center" vertical="center"/>
    </xf>
    <xf numFmtId="164" fontId="47" fillId="32" borderId="0" xfId="71" applyNumberFormat="1" applyFont="1" applyFill="1" applyAlignment="1">
      <alignment horizontal="center" vertical="center" wrapText="1"/>
    </xf>
    <xf numFmtId="164" fontId="22" fillId="0" borderId="0" xfId="71" applyNumberFormat="1" applyFont="1"/>
    <xf numFmtId="164" fontId="34" fillId="0" borderId="0" xfId="71" applyNumberFormat="1" applyFont="1" applyAlignment="1">
      <alignment horizontal="center" vertical="center"/>
    </xf>
    <xf numFmtId="0" fontId="22" fillId="0" borderId="0" xfId="79" applyFont="1" applyAlignment="1">
      <alignment vertical="center"/>
    </xf>
    <xf numFmtId="164" fontId="22" fillId="0" borderId="0" xfId="71" applyNumberFormat="1" applyFont="1" applyAlignment="1">
      <alignment vertical="center"/>
    </xf>
    <xf numFmtId="164" fontId="22" fillId="31" borderId="0" xfId="71" applyNumberFormat="1" applyFont="1" applyFill="1" applyAlignment="1">
      <alignment vertical="center"/>
    </xf>
    <xf numFmtId="0" fontId="4" fillId="0" borderId="0" xfId="84" applyFont="1" applyFill="1" applyAlignment="1">
      <alignment vertical="center"/>
    </xf>
    <xf numFmtId="9" fontId="47" fillId="0" borderId="0" xfId="88" applyFont="1" applyAlignment="1">
      <alignment horizontal="center" vertical="center"/>
    </xf>
    <xf numFmtId="164" fontId="47" fillId="0" borderId="0" xfId="71" applyNumberFormat="1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164" fontId="4" fillId="0" borderId="0" xfId="7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9" fontId="4" fillId="0" borderId="0" xfId="88" applyFont="1" applyFill="1" applyAlignment="1">
      <alignment vertical="center"/>
    </xf>
    <xf numFmtId="9" fontId="44" fillId="0" borderId="0" xfId="0" applyNumberFormat="1" applyFont="1" applyAlignment="1">
      <alignment vertical="center"/>
    </xf>
    <xf numFmtId="3" fontId="52" fillId="0" borderId="0" xfId="0" applyNumberFormat="1" applyFont="1" applyAlignment="1">
      <alignment horizontal="center"/>
    </xf>
    <xf numFmtId="164" fontId="28" fillId="0" borderId="13" xfId="71" applyNumberFormat="1" applyFont="1" applyFill="1" applyBorder="1" applyAlignment="1">
      <alignment horizontal="center" vertical="center"/>
    </xf>
    <xf numFmtId="164" fontId="28" fillId="0" borderId="14" xfId="74" applyNumberFormat="1" applyFont="1" applyFill="1" applyBorder="1" applyAlignment="1">
      <alignment horizontal="center" vertical="center"/>
    </xf>
    <xf numFmtId="10" fontId="0" fillId="0" borderId="0" xfId="0" applyNumberFormat="1"/>
    <xf numFmtId="0" fontId="30" fillId="0" borderId="0" xfId="79" applyFont="1" applyAlignment="1">
      <alignment horizontal="center" vertical="center" wrapText="1"/>
    </xf>
    <xf numFmtId="164" fontId="22" fillId="0" borderId="0" xfId="71" applyNumberFormat="1" applyFont="1" applyFill="1"/>
    <xf numFmtId="0" fontId="5" fillId="33" borderId="0" xfId="83" applyFill="1"/>
    <xf numFmtId="0" fontId="5" fillId="34" borderId="0" xfId="83" applyFill="1"/>
    <xf numFmtId="0" fontId="5" fillId="24" borderId="0" xfId="83" applyFill="1"/>
    <xf numFmtId="0" fontId="4" fillId="32" borderId="0" xfId="0" applyFont="1" applyFill="1" applyAlignment="1">
      <alignment vertical="center"/>
    </xf>
    <xf numFmtId="9" fontId="4" fillId="0" borderId="0" xfId="0" applyNumberFormat="1" applyFont="1"/>
    <xf numFmtId="164" fontId="0" fillId="0" borderId="0" xfId="0" applyNumberFormat="1" applyFill="1"/>
    <xf numFmtId="0" fontId="41" fillId="35" borderId="0" xfId="80" applyFill="1"/>
    <xf numFmtId="0" fontId="57" fillId="28" borderId="0" xfId="80" applyFont="1" applyFill="1" applyAlignment="1">
      <alignment wrapText="1"/>
    </xf>
    <xf numFmtId="164" fontId="33" fillId="0" borderId="0" xfId="71" applyNumberFormat="1" applyFont="1" applyFill="1"/>
    <xf numFmtId="164" fontId="23" fillId="25" borderId="20" xfId="71" applyNumberFormat="1" applyFont="1" applyFill="1" applyBorder="1" applyAlignment="1">
      <alignment horizontal="center" vertical="center" wrapText="1"/>
    </xf>
    <xf numFmtId="164" fontId="4" fillId="0" borderId="13" xfId="71" applyNumberFormat="1" applyFont="1" applyBorder="1"/>
    <xf numFmtId="164" fontId="4" fillId="0" borderId="22" xfId="71" applyNumberFormat="1" applyFont="1" applyBorder="1"/>
    <xf numFmtId="164" fontId="33" fillId="0" borderId="0" xfId="71" applyNumberFormat="1" applyFont="1"/>
    <xf numFmtId="164" fontId="31" fillId="0" borderId="31" xfId="71" applyNumberFormat="1" applyFont="1" applyBorder="1"/>
    <xf numFmtId="164" fontId="31" fillId="0" borderId="0" xfId="71" applyNumberFormat="1" applyFont="1" applyBorder="1"/>
    <xf numFmtId="10" fontId="41" fillId="0" borderId="0" xfId="88" applyNumberFormat="1" applyFont="1" applyBorder="1"/>
    <xf numFmtId="164" fontId="23" fillId="26" borderId="18" xfId="71" applyNumberFormat="1" applyFont="1" applyFill="1" applyBorder="1" applyAlignment="1">
      <alignment horizontal="center" vertical="center" wrapText="1"/>
    </xf>
    <xf numFmtId="164" fontId="28" fillId="0" borderId="13" xfId="71" applyNumberFormat="1" applyFont="1" applyBorder="1" applyAlignment="1">
      <alignment vertical="center"/>
    </xf>
    <xf numFmtId="164" fontId="28" fillId="0" borderId="0" xfId="71" applyNumberFormat="1" applyFont="1" applyAlignment="1">
      <alignment vertical="center"/>
    </xf>
    <xf numFmtId="164" fontId="4" fillId="0" borderId="0" xfId="71" applyNumberFormat="1" applyFont="1"/>
    <xf numFmtId="0" fontId="28" fillId="0" borderId="13" xfId="0" applyFont="1" applyBorder="1" applyAlignment="1">
      <alignment horizontal="center" vertical="center"/>
    </xf>
    <xf numFmtId="164" fontId="28" fillId="0" borderId="13" xfId="0" applyNumberFormat="1" applyFont="1" applyBorder="1" applyAlignment="1">
      <alignment horizontal="center" vertical="center" wrapText="1"/>
    </xf>
    <xf numFmtId="164" fontId="28" fillId="0" borderId="13" xfId="71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9" fontId="4" fillId="0" borderId="0" xfId="88" applyFont="1"/>
    <xf numFmtId="0" fontId="23" fillId="0" borderId="0" xfId="0" applyFont="1" applyFill="1" applyBorder="1" applyAlignment="1">
      <alignment horizontal="left" vertical="center" wrapText="1"/>
    </xf>
    <xf numFmtId="9" fontId="4" fillId="0" borderId="0" xfId="88" applyFont="1" applyFill="1" applyBorder="1" applyAlignment="1">
      <alignment horizontal="right" vertical="center" wrapText="1"/>
    </xf>
    <xf numFmtId="164" fontId="4" fillId="0" borderId="0" xfId="71" applyNumberFormat="1" applyFont="1" applyFill="1" applyBorder="1" applyAlignment="1">
      <alignment horizontal="center" vertical="center"/>
    </xf>
    <xf numFmtId="0" fontId="4" fillId="0" borderId="37" xfId="79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9" fontId="4" fillId="0" borderId="37" xfId="88" applyFont="1" applyFill="1" applyBorder="1" applyAlignment="1">
      <alignment horizontal="right" vertical="center" wrapText="1"/>
    </xf>
    <xf numFmtId="9" fontId="4" fillId="0" borderId="37" xfId="88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/>
    </xf>
    <xf numFmtId="164" fontId="22" fillId="0" borderId="37" xfId="71" applyNumberFormat="1" applyFont="1" applyFill="1" applyBorder="1" applyAlignment="1">
      <alignment horizontal="center"/>
    </xf>
    <xf numFmtId="164" fontId="58" fillId="0" borderId="0" xfId="71" applyNumberFormat="1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Alignment="1">
      <alignment horizontal="center" vertical="center" wrapText="1"/>
    </xf>
    <xf numFmtId="0" fontId="58" fillId="31" borderId="0" xfId="0" applyFont="1" applyFill="1" applyAlignment="1">
      <alignment horizontal="center" vertical="center"/>
    </xf>
    <xf numFmtId="164" fontId="59" fillId="0" borderId="0" xfId="71" applyNumberFormat="1" applyFont="1" applyFill="1" applyAlignment="1">
      <alignment vertical="center"/>
    </xf>
    <xf numFmtId="164" fontId="59" fillId="0" borderId="0" xfId="71" applyNumberFormat="1" applyFont="1" applyFill="1" applyBorder="1" applyAlignment="1">
      <alignment vertical="center"/>
    </xf>
    <xf numFmtId="1" fontId="59" fillId="26" borderId="21" xfId="71" applyNumberFormat="1" applyFont="1" applyFill="1" applyBorder="1" applyAlignment="1">
      <alignment horizontal="center" vertical="center" wrapText="1"/>
    </xf>
    <xf numFmtId="164" fontId="59" fillId="0" borderId="0" xfId="71" applyNumberFormat="1" applyFont="1" applyFill="1" applyBorder="1" applyAlignment="1">
      <alignment horizontal="center" vertical="center" wrapText="1"/>
    </xf>
    <xf numFmtId="164" fontId="58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23" fillId="26" borderId="38" xfId="0" applyFont="1" applyFill="1" applyBorder="1" applyAlignment="1">
      <alignment horizontal="center" vertical="center" wrapText="1"/>
    </xf>
    <xf numFmtId="164" fontId="23" fillId="26" borderId="38" xfId="0" applyNumberFormat="1" applyFont="1" applyFill="1" applyBorder="1" applyAlignment="1">
      <alignment horizontal="center" vertical="center" wrapText="1"/>
    </xf>
    <xf numFmtId="164" fontId="23" fillId="26" borderId="38" xfId="71" applyNumberFormat="1" applyFont="1" applyFill="1" applyBorder="1" applyAlignment="1">
      <alignment horizontal="center" vertical="center" wrapText="1"/>
    </xf>
    <xf numFmtId="1" fontId="23" fillId="26" borderId="38" xfId="7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3" fillId="26" borderId="38" xfId="0" applyFont="1" applyFill="1" applyBorder="1" applyAlignment="1">
      <alignment vertical="center" wrapText="1"/>
    </xf>
    <xf numFmtId="0" fontId="4" fillId="0" borderId="37" xfId="79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4" fillId="37" borderId="22" xfId="79" applyFont="1" applyFill="1" applyBorder="1" applyAlignment="1">
      <alignment vertical="center"/>
    </xf>
    <xf numFmtId="0" fontId="4" fillId="37" borderId="22" xfId="0" applyFont="1" applyFill="1" applyBorder="1" applyAlignment="1">
      <alignment horizontal="center" vertical="center"/>
    </xf>
    <xf numFmtId="0" fontId="4" fillId="37" borderId="22" xfId="79" applyFont="1" applyFill="1" applyBorder="1" applyAlignment="1">
      <alignment horizontal="left" vertical="center"/>
    </xf>
    <xf numFmtId="9" fontId="4" fillId="37" borderId="22" xfId="88" applyFont="1" applyFill="1" applyBorder="1" applyAlignment="1">
      <alignment horizontal="right" vertical="center" wrapText="1"/>
    </xf>
    <xf numFmtId="9" fontId="4" fillId="37" borderId="22" xfId="88" applyFont="1" applyFill="1" applyBorder="1" applyAlignment="1">
      <alignment horizontal="center" vertical="center" wrapText="1"/>
    </xf>
    <xf numFmtId="0" fontId="22" fillId="37" borderId="22" xfId="0" applyFont="1" applyFill="1" applyBorder="1" applyAlignment="1">
      <alignment horizontal="center"/>
    </xf>
    <xf numFmtId="9" fontId="4" fillId="37" borderId="22" xfId="0" applyNumberFormat="1" applyFont="1" applyFill="1" applyBorder="1" applyAlignment="1">
      <alignment horizontal="center" vertical="center"/>
    </xf>
    <xf numFmtId="164" fontId="22" fillId="37" borderId="22" xfId="71" applyNumberFormat="1" applyFont="1" applyFill="1" applyBorder="1" applyAlignment="1">
      <alignment horizontal="center"/>
    </xf>
    <xf numFmtId="0" fontId="4" fillId="37" borderId="13" xfId="79" applyFont="1" applyFill="1" applyBorder="1" applyAlignment="1">
      <alignment vertical="center"/>
    </xf>
    <xf numFmtId="0" fontId="4" fillId="37" borderId="13" xfId="0" applyFont="1" applyFill="1" applyBorder="1" applyAlignment="1">
      <alignment horizontal="center" vertical="center"/>
    </xf>
    <xf numFmtId="0" fontId="4" fillId="37" borderId="13" xfId="79" applyFont="1" applyFill="1" applyBorder="1" applyAlignment="1">
      <alignment horizontal="left" vertical="center"/>
    </xf>
    <xf numFmtId="9" fontId="4" fillId="37" borderId="13" xfId="88" applyFont="1" applyFill="1" applyBorder="1" applyAlignment="1">
      <alignment horizontal="right" vertical="center" wrapText="1"/>
    </xf>
    <xf numFmtId="9" fontId="4" fillId="37" borderId="13" xfId="88" applyFont="1" applyFill="1" applyBorder="1" applyAlignment="1">
      <alignment horizontal="center" vertical="center" wrapText="1"/>
    </xf>
    <xf numFmtId="0" fontId="22" fillId="37" borderId="13" xfId="0" applyFont="1" applyFill="1" applyBorder="1" applyAlignment="1">
      <alignment horizontal="center"/>
    </xf>
    <xf numFmtId="9" fontId="4" fillId="37" borderId="13" xfId="0" applyNumberFormat="1" applyFont="1" applyFill="1" applyBorder="1" applyAlignment="1">
      <alignment horizontal="center" vertical="center"/>
    </xf>
    <xf numFmtId="164" fontId="22" fillId="37" borderId="13" xfId="71" applyNumberFormat="1" applyFont="1" applyFill="1" applyBorder="1" applyAlignment="1">
      <alignment horizontal="center"/>
    </xf>
    <xf numFmtId="0" fontId="41" fillId="36" borderId="0" xfId="80" applyFill="1"/>
    <xf numFmtId="0" fontId="4" fillId="36" borderId="0" xfId="0" applyFont="1" applyFill="1"/>
    <xf numFmtId="0" fontId="44" fillId="36" borderId="0" xfId="0" applyFont="1" applyFill="1" applyAlignment="1">
      <alignment vertical="center"/>
    </xf>
    <xf numFmtId="0" fontId="4" fillId="36" borderId="0" xfId="0" applyFont="1" applyFill="1" applyAlignment="1">
      <alignment vertical="center"/>
    </xf>
    <xf numFmtId="9" fontId="4" fillId="36" borderId="0" xfId="88" applyFont="1" applyFill="1" applyAlignment="1">
      <alignment vertical="center"/>
    </xf>
    <xf numFmtId="164" fontId="47" fillId="36" borderId="0" xfId="71" applyNumberFormat="1" applyFont="1" applyFill="1" applyAlignment="1">
      <alignment horizontal="center" vertical="center"/>
    </xf>
    <xf numFmtId="0" fontId="47" fillId="36" borderId="0" xfId="0" applyFont="1" applyFill="1" applyAlignment="1">
      <alignment horizontal="center" vertical="center"/>
    </xf>
    <xf numFmtId="0" fontId="60" fillId="36" borderId="0" xfId="79" applyFont="1" applyFill="1" applyAlignment="1">
      <alignment vertical="center"/>
    </xf>
    <xf numFmtId="0" fontId="61" fillId="36" borderId="0" xfId="79" applyFont="1" applyFill="1" applyAlignment="1">
      <alignment vertical="center"/>
    </xf>
    <xf numFmtId="164" fontId="61" fillId="36" borderId="0" xfId="71" applyNumberFormat="1" applyFont="1" applyFill="1" applyAlignment="1">
      <alignment vertical="center"/>
    </xf>
    <xf numFmtId="164" fontId="62" fillId="36" borderId="0" xfId="71" applyNumberFormat="1" applyFont="1" applyFill="1" applyAlignment="1">
      <alignment horizontal="center" vertical="center"/>
    </xf>
    <xf numFmtId="0" fontId="63" fillId="36" borderId="0" xfId="83" applyFont="1" applyFill="1"/>
    <xf numFmtId="164" fontId="0" fillId="0" borderId="0" xfId="0" applyNumberFormat="1"/>
    <xf numFmtId="0" fontId="30" fillId="0" borderId="0" xfId="79" quotePrefix="1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4" fillId="26" borderId="23" xfId="0" applyFont="1" applyFill="1" applyBorder="1" applyAlignment="1">
      <alignment horizontal="center" vertical="center"/>
    </xf>
    <xf numFmtId="0" fontId="24" fillId="26" borderId="24" xfId="0" applyFont="1" applyFill="1" applyBorder="1" applyAlignment="1">
      <alignment horizontal="center" vertical="center"/>
    </xf>
    <xf numFmtId="0" fontId="24" fillId="26" borderId="25" xfId="0" applyFont="1" applyFill="1" applyBorder="1" applyAlignment="1">
      <alignment horizontal="center" vertical="center"/>
    </xf>
    <xf numFmtId="0" fontId="54" fillId="25" borderId="33" xfId="0" applyFont="1" applyFill="1" applyBorder="1" applyAlignment="1">
      <alignment horizontal="center"/>
    </xf>
    <xf numFmtId="0" fontId="54" fillId="25" borderId="34" xfId="0" applyFont="1" applyFill="1" applyBorder="1" applyAlignment="1">
      <alignment horizontal="center"/>
    </xf>
    <xf numFmtId="0" fontId="54" fillId="25" borderId="35" xfId="0" applyFont="1" applyFill="1" applyBorder="1" applyAlignment="1">
      <alignment horizontal="center"/>
    </xf>
    <xf numFmtId="0" fontId="54" fillId="25" borderId="36" xfId="0" applyFont="1" applyFill="1" applyBorder="1" applyAlignment="1">
      <alignment horizontal="center"/>
    </xf>
    <xf numFmtId="0" fontId="54" fillId="25" borderId="11" xfId="0" applyFont="1" applyFill="1" applyBorder="1" applyAlignment="1">
      <alignment horizontal="center"/>
    </xf>
    <xf numFmtId="0" fontId="54" fillId="25" borderId="32" xfId="0" applyFont="1" applyFill="1" applyBorder="1" applyAlignment="1">
      <alignment horizontal="center"/>
    </xf>
    <xf numFmtId="0" fontId="23" fillId="26" borderId="13" xfId="0" applyFont="1" applyFill="1" applyBorder="1" applyAlignment="1">
      <alignment horizontal="center" vertical="center" wrapText="1"/>
    </xf>
  </cellXfs>
  <cellStyles count="112">
    <cellStyle name="20% - Énfasis1" xfId="1" builtinId="30" customBuiltin="1"/>
    <cellStyle name="20% - Énfasis1 2" xfId="2"/>
    <cellStyle name="20% - Énfasis1 3" xfId="3"/>
    <cellStyle name="20% - Énfasis2" xfId="4" builtinId="34" customBuiltin="1"/>
    <cellStyle name="20% - Énfasis2 2" xfId="5"/>
    <cellStyle name="20% - Énfasis2 3" xfId="6"/>
    <cellStyle name="20% - Énfasis3" xfId="7" builtinId="38" customBuiltin="1"/>
    <cellStyle name="20% - Énfasis3 2" xfId="8"/>
    <cellStyle name="20% - Énfasis3 3" xfId="9"/>
    <cellStyle name="20% - Énfasis4" xfId="10" builtinId="42" customBuiltin="1"/>
    <cellStyle name="20% - Énfasis4 2" xfId="11"/>
    <cellStyle name="20% - Énfasis4 3" xfId="12"/>
    <cellStyle name="20% - Énfasis5" xfId="13" builtinId="46" customBuiltin="1"/>
    <cellStyle name="20% - Énfasis5 2" xfId="14"/>
    <cellStyle name="20% - Énfasis6" xfId="15" builtinId="50" customBuiltin="1"/>
    <cellStyle name="20% - Énfasis6 2" xfId="16"/>
    <cellStyle name="40% - Énfasis1" xfId="17" builtinId="31" customBuiltin="1"/>
    <cellStyle name="40% - Énfasis1 2" xfId="18"/>
    <cellStyle name="40% - Énfasis2" xfId="19" builtinId="35" customBuiltin="1"/>
    <cellStyle name="40% - Énfasis2 2" xfId="20"/>
    <cellStyle name="40% - Énfasis3" xfId="21" builtinId="39" customBuiltin="1"/>
    <cellStyle name="40% - Énfasis3 2" xfId="22"/>
    <cellStyle name="40% - Énfasis3 3" xfId="23"/>
    <cellStyle name="40% - Énfasis4" xfId="24" builtinId="43" customBuiltin="1"/>
    <cellStyle name="40% - Énfasis4 2" xfId="25"/>
    <cellStyle name="40% - Énfasis5" xfId="26" builtinId="47" customBuiltin="1"/>
    <cellStyle name="40% - Énfasis5 2" xfId="27"/>
    <cellStyle name="40% - Énfasis6" xfId="28" builtinId="51" customBuiltin="1"/>
    <cellStyle name="40% - Énfasis6 2" xfId="29"/>
    <cellStyle name="60% - Énfasis1" xfId="30" builtinId="32" customBuiltin="1"/>
    <cellStyle name="60% - Énfasis1 2" xfId="31"/>
    <cellStyle name="60% - Énfasis2" xfId="32" builtinId="36" customBuiltin="1"/>
    <cellStyle name="60% - Énfasis2 2" xfId="33"/>
    <cellStyle name="60% - Énfasis3" xfId="34" builtinId="40" customBuiltin="1"/>
    <cellStyle name="60% - Énfasis3 2" xfId="35"/>
    <cellStyle name="60% - Énfasis3 3" xfId="36"/>
    <cellStyle name="60% - Énfasis4" xfId="37" builtinId="44" customBuiltin="1"/>
    <cellStyle name="60% - Énfasis4 2" xfId="38"/>
    <cellStyle name="60% - Énfasis4 3" xfId="39"/>
    <cellStyle name="60% - Énfasis5" xfId="40" builtinId="48" customBuiltin="1"/>
    <cellStyle name="60% - Énfasis5 2" xfId="41"/>
    <cellStyle name="60% - Énfasis6" xfId="42" builtinId="52" customBuiltin="1"/>
    <cellStyle name="60% - Énfasis6 2" xfId="43"/>
    <cellStyle name="60% - Énfasis6 3" xfId="44"/>
    <cellStyle name="Buena" xfId="45" builtinId="26" customBuiltin="1"/>
    <cellStyle name="Buena 2" xfId="46"/>
    <cellStyle name="Cálculo" xfId="47" builtinId="22" customBuiltin="1"/>
    <cellStyle name="Cálculo 2" xfId="48"/>
    <cellStyle name="Celda de comprobación" xfId="49" builtinId="23" customBuiltin="1"/>
    <cellStyle name="Celda de comprobación 2" xfId="50"/>
    <cellStyle name="Celda vinculada" xfId="51" builtinId="24" customBuiltin="1"/>
    <cellStyle name="Celda vinculada 2" xfId="52"/>
    <cellStyle name="Encabezado 1" xfId="101" builtinId="16" customBuiltin="1"/>
    <cellStyle name="Encabezado 4" xfId="53" builtinId="19" customBuiltin="1"/>
    <cellStyle name="Encabezado 4 2" xfId="54"/>
    <cellStyle name="Énfasis1" xfId="55" builtinId="29" customBuiltin="1"/>
    <cellStyle name="Énfasis1 2" xfId="56"/>
    <cellStyle name="Énfasis2" xfId="57" builtinId="33" customBuiltin="1"/>
    <cellStyle name="Énfasis2 2" xfId="58"/>
    <cellStyle name="Énfasis3" xfId="59" builtinId="37" customBuiltin="1"/>
    <cellStyle name="Énfasis3 2" xfId="60"/>
    <cellStyle name="Énfasis4" xfId="61" builtinId="41" customBuiltin="1"/>
    <cellStyle name="Énfasis4 2" xfId="62"/>
    <cellStyle name="Énfasis5" xfId="63" builtinId="45" customBuiltin="1"/>
    <cellStyle name="Énfasis5 2" xfId="64"/>
    <cellStyle name="Énfasis6" xfId="65" builtinId="49" customBuiltin="1"/>
    <cellStyle name="Énfasis6 2" xfId="66"/>
    <cellStyle name="Entrada" xfId="67" builtinId="20" customBuiltin="1"/>
    <cellStyle name="Entrada 2" xfId="68"/>
    <cellStyle name="Incorrecto" xfId="69" builtinId="27" customBuiltin="1"/>
    <cellStyle name="Incorrecto 2" xfId="70"/>
    <cellStyle name="Millares" xfId="71" builtinId="3"/>
    <cellStyle name="Millares 2" xfId="72"/>
    <cellStyle name="Millares 3" xfId="73"/>
    <cellStyle name="Millares 3 2" xfId="74"/>
    <cellStyle name="Millares 4" xfId="75"/>
    <cellStyle name="Millares 4 2" xfId="76"/>
    <cellStyle name="Neutral" xfId="77" builtinId="28" customBuiltin="1"/>
    <cellStyle name="Neutral 2" xfId="78"/>
    <cellStyle name="Normal" xfId="0" builtinId="0"/>
    <cellStyle name="Normal 2" xfId="79"/>
    <cellStyle name="Normal 3" xfId="80"/>
    <cellStyle name="Normal 3 2" xfId="111"/>
    <cellStyle name="Normal 4" xfId="81"/>
    <cellStyle name="Normal 4 2" xfId="82"/>
    <cellStyle name="Normal 5" xfId="110"/>
    <cellStyle name="Normal_Indicador final RS Total 060112" xfId="83"/>
    <cellStyle name="Normal_Simulaciones con variables SINIM" xfId="84"/>
    <cellStyle name="Notas" xfId="85" builtinId="10" customBuiltin="1"/>
    <cellStyle name="Notas 2" xfId="86"/>
    <cellStyle name="Notas 3" xfId="87"/>
    <cellStyle name="Porcentaje" xfId="88" builtinId="5"/>
    <cellStyle name="Porcentaje 2" xfId="89"/>
    <cellStyle name="Porcentaje 3" xfId="90"/>
    <cellStyle name="Porcentaje 3 2" xfId="91"/>
    <cellStyle name="Porcentaje 4" xfId="92"/>
    <cellStyle name="Porcentaje 4 2" xfId="93"/>
    <cellStyle name="Salida" xfId="94" builtinId="21" customBuiltin="1"/>
    <cellStyle name="Salida 2" xfId="95"/>
    <cellStyle name="Texto de advertencia" xfId="96" builtinId="11" customBuiltin="1"/>
    <cellStyle name="Texto de advertencia 2" xfId="97"/>
    <cellStyle name="Texto explicativo" xfId="98" builtinId="53" customBuiltin="1"/>
    <cellStyle name="Texto explicativo 2" xfId="99"/>
    <cellStyle name="Título" xfId="100" builtinId="15" customBuiltin="1"/>
    <cellStyle name="Título 1 2" xfId="102"/>
    <cellStyle name="Título 2" xfId="103" builtinId="17" customBuiltin="1"/>
    <cellStyle name="Título 2 2" xfId="104"/>
    <cellStyle name="Título 3" xfId="105" builtinId="18" customBuiltin="1"/>
    <cellStyle name="Título 3 2" xfId="106"/>
    <cellStyle name="Título 4" xfId="107"/>
    <cellStyle name="Total" xfId="108" builtinId="25" customBuiltin="1"/>
    <cellStyle name="Total 2" xfId="109"/>
  </cellStyles>
  <dxfs count="20"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inim.gov.cl/download/BASE_TECNICA_FCM_2012_VER1_201112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S"/>
      <sheetName val="Diccionario Caratulas"/>
      <sheetName val="INDICE"/>
      <sheetName val="PARAMETROS"/>
      <sheetName val="IND PARTES IGUALES"/>
      <sheetName val="DATA UIM INE"/>
      <sheetName val="DATA UIM MIDEPLAN"/>
      <sheetName val="IND POBREZA"/>
      <sheetName val="DATA UIM SII"/>
      <sheetName val="IND PREDIOS"/>
      <sheetName val="DATA UIM IPP"/>
      <sheetName val="DATA SERNATUR"/>
      <sheetName val="POBL COMUNAL DETIPP"/>
      <sheetName val="IND IPP"/>
      <sheetName val="CFCM"/>
      <sheetName val="DATA STT PAGOS"/>
      <sheetName val="DATA STT PAGOS_"/>
      <sheetName val="DATA UIM IPASCUA DETCOMP"/>
      <sheetName val="CALC MEC ESTAB Y ESTIM M FINAL"/>
      <sheetName val="FLUJO ANT FCM MES"/>
      <sheetName val="DETALLE CALC ANT FCM MES"/>
      <sheetName val="DATA STT DETALLE ANT ITERR ASEO"/>
    </sheetNames>
    <sheetDataSet>
      <sheetData sheetId="0"/>
      <sheetData sheetId="1"/>
      <sheetData sheetId="2"/>
      <sheetData sheetId="3">
        <row r="12">
          <cell r="C12">
            <v>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1:Z366"/>
  <sheetViews>
    <sheetView tabSelected="1" zoomScale="80" zoomScaleNormal="80" zoomScaleSheetLayoutView="84" workbookViewId="0"/>
  </sheetViews>
  <sheetFormatPr baseColWidth="10" defaultColWidth="11.44140625" defaultRowHeight="15.6" x14ac:dyDescent="0.25"/>
  <cols>
    <col min="1" max="1" width="8.44140625" style="89" bestFit="1" customWidth="1"/>
    <col min="2" max="2" width="11.33203125" style="88" bestFit="1" customWidth="1"/>
    <col min="3" max="3" width="25.44140625" style="89" customWidth="1"/>
    <col min="4" max="4" width="17.44140625" style="89" customWidth="1"/>
    <col min="5" max="5" width="19.88671875" style="89" customWidth="1"/>
    <col min="6" max="6" width="20.88671875" style="89" customWidth="1"/>
    <col min="7" max="7" width="17.44140625" style="89" customWidth="1"/>
    <col min="8" max="8" width="20.6640625" style="89" customWidth="1"/>
    <col min="9" max="9" width="20" style="92" customWidth="1"/>
    <col min="10" max="10" width="12.44140625" style="92" bestFit="1" customWidth="1"/>
    <col min="11" max="11" width="14.33203125" style="88" customWidth="1"/>
    <col min="12" max="12" width="16.33203125" style="88" customWidth="1"/>
    <col min="13" max="13" width="20.109375" style="88" customWidth="1"/>
    <col min="14" max="14" width="11.44140625" style="89" hidden="1" customWidth="1"/>
    <col min="15" max="15" width="22" style="257" hidden="1" customWidth="1"/>
    <col min="16" max="16" width="15.44140625" style="253" hidden="1" customWidth="1"/>
    <col min="17" max="17" width="13.44140625" style="89" hidden="1" customWidth="1"/>
    <col min="18" max="18" width="14.44140625" style="89" hidden="1" customWidth="1"/>
    <col min="19" max="19" width="18.6640625" style="89" hidden="1" customWidth="1"/>
    <col min="20" max="20" width="25" style="89" customWidth="1"/>
    <col min="21" max="21" width="25" style="89" bestFit="1" customWidth="1"/>
    <col min="22" max="16384" width="11.44140625" style="89"/>
  </cols>
  <sheetData>
    <row r="1" spans="1:26" ht="74.25" customHeight="1" x14ac:dyDescent="0.25">
      <c r="D1" s="103" t="s">
        <v>456</v>
      </c>
      <c r="E1" s="103" t="s">
        <v>402</v>
      </c>
      <c r="F1" s="103" t="s">
        <v>432</v>
      </c>
      <c r="G1" s="103" t="s">
        <v>398</v>
      </c>
      <c r="H1" s="103" t="s">
        <v>440</v>
      </c>
      <c r="I1" s="88"/>
    </row>
    <row r="2" spans="1:26" s="14" customFormat="1" ht="16.2" thickBot="1" x14ac:dyDescent="0.3">
      <c r="B2" s="10"/>
      <c r="C2" s="11"/>
      <c r="D2" s="12"/>
      <c r="E2" s="12"/>
      <c r="F2" s="12"/>
      <c r="G2" s="12"/>
      <c r="H2" s="12"/>
      <c r="I2" s="23"/>
      <c r="J2" s="24"/>
      <c r="K2" s="10"/>
      <c r="L2" s="10"/>
      <c r="M2" s="10"/>
      <c r="O2" s="258"/>
      <c r="P2" s="254"/>
    </row>
    <row r="3" spans="1:26" s="14" customFormat="1" ht="16.2" thickBot="1" x14ac:dyDescent="0.3">
      <c r="B3" s="10"/>
      <c r="D3" s="303" t="s">
        <v>510</v>
      </c>
      <c r="E3" s="304"/>
      <c r="F3" s="304"/>
      <c r="G3" s="304"/>
      <c r="H3" s="305"/>
      <c r="I3" s="23"/>
      <c r="J3" s="14" t="s">
        <v>513</v>
      </c>
      <c r="K3" s="145"/>
      <c r="L3" s="145"/>
      <c r="M3" s="10"/>
      <c r="O3" s="258"/>
      <c r="P3" s="254"/>
    </row>
    <row r="4" spans="1:26" ht="16.2" thickBot="1" x14ac:dyDescent="0.3">
      <c r="C4" s="93">
        <v>1</v>
      </c>
      <c r="D4" s="133">
        <v>0.2</v>
      </c>
      <c r="E4" s="134">
        <v>0.2</v>
      </c>
      <c r="F4" s="134">
        <v>0.2</v>
      </c>
      <c r="G4" s="134">
        <v>0.2</v>
      </c>
      <c r="H4" s="130">
        <v>0.2</v>
      </c>
      <c r="I4" s="96">
        <f t="shared" ref="I4:I9" si="0">SUM(D4:H4)</f>
        <v>1</v>
      </c>
      <c r="J4" s="92">
        <v>1</v>
      </c>
      <c r="K4" s="144"/>
      <c r="L4" s="144"/>
      <c r="M4" s="10"/>
      <c r="P4" s="254"/>
      <c r="Q4" s="14"/>
      <c r="R4" s="14"/>
      <c r="S4" s="14"/>
      <c r="T4" s="90"/>
      <c r="U4" s="90"/>
      <c r="V4" s="90"/>
      <c r="W4" s="90"/>
      <c r="X4" s="90"/>
      <c r="Y4" s="90"/>
      <c r="Z4" s="90"/>
    </row>
    <row r="5" spans="1:26" ht="16.2" thickBot="1" x14ac:dyDescent="0.3">
      <c r="C5" s="93">
        <v>2</v>
      </c>
      <c r="D5" s="129">
        <v>0.15</v>
      </c>
      <c r="E5" s="134">
        <v>0.2</v>
      </c>
      <c r="F5" s="134">
        <v>0.2</v>
      </c>
      <c r="G5" s="134">
        <v>0.2</v>
      </c>
      <c r="H5" s="132">
        <v>0.25</v>
      </c>
      <c r="I5" s="96">
        <f t="shared" si="0"/>
        <v>1</v>
      </c>
      <c r="J5" s="92">
        <v>2</v>
      </c>
      <c r="K5" s="144"/>
      <c r="L5" s="144"/>
      <c r="M5" s="10"/>
      <c r="T5" s="90"/>
      <c r="U5" s="90"/>
      <c r="V5" s="90"/>
      <c r="W5" s="90"/>
      <c r="X5" s="90"/>
      <c r="Y5" s="90"/>
      <c r="Z5" s="90"/>
    </row>
    <row r="6" spans="1:26" ht="16.2" thickBot="1" x14ac:dyDescent="0.3">
      <c r="C6" s="93">
        <v>3</v>
      </c>
      <c r="D6" s="131">
        <v>0.1</v>
      </c>
      <c r="E6" s="134">
        <v>0.2</v>
      </c>
      <c r="F6" s="134">
        <v>0.2</v>
      </c>
      <c r="G6" s="134">
        <v>0.2</v>
      </c>
      <c r="H6" s="136">
        <v>0.3</v>
      </c>
      <c r="I6" s="96">
        <f t="shared" si="0"/>
        <v>1</v>
      </c>
      <c r="J6" s="92">
        <v>3</v>
      </c>
      <c r="K6" s="144"/>
      <c r="L6" s="144"/>
      <c r="M6" s="10"/>
      <c r="T6" s="90"/>
      <c r="U6" s="90"/>
      <c r="V6" s="90"/>
      <c r="W6" s="90"/>
      <c r="X6" s="90"/>
      <c r="Y6" s="90"/>
      <c r="Z6" s="90"/>
    </row>
    <row r="7" spans="1:26" ht="16.2" thickBot="1" x14ac:dyDescent="0.3">
      <c r="C7" s="93">
        <v>4</v>
      </c>
      <c r="D7" s="131">
        <v>0.1</v>
      </c>
      <c r="E7" s="134">
        <v>0.2</v>
      </c>
      <c r="F7" s="134">
        <v>0.2</v>
      </c>
      <c r="G7" s="134">
        <v>0.2</v>
      </c>
      <c r="H7" s="136">
        <v>0.3</v>
      </c>
      <c r="I7" s="96">
        <f t="shared" si="0"/>
        <v>1</v>
      </c>
      <c r="J7" s="92">
        <v>4</v>
      </c>
      <c r="K7" s="144"/>
      <c r="L7" s="144"/>
      <c r="M7" s="10"/>
      <c r="T7" s="90"/>
      <c r="U7" s="90"/>
      <c r="V7" s="90"/>
      <c r="W7" s="90"/>
      <c r="X7" s="90"/>
      <c r="Y7" s="90"/>
      <c r="Z7" s="90"/>
    </row>
    <row r="8" spans="1:26" ht="16.2" thickBot="1" x14ac:dyDescent="0.3">
      <c r="C8" s="93">
        <v>5</v>
      </c>
      <c r="D8" s="131">
        <v>0.1</v>
      </c>
      <c r="E8" s="134">
        <v>0.2</v>
      </c>
      <c r="F8" s="134">
        <v>0.2</v>
      </c>
      <c r="G8" s="134">
        <v>0.2</v>
      </c>
      <c r="H8" s="136">
        <v>0.3</v>
      </c>
      <c r="I8" s="96">
        <f t="shared" si="0"/>
        <v>1</v>
      </c>
      <c r="J8" s="92">
        <v>5</v>
      </c>
      <c r="K8" s="146"/>
      <c r="L8" s="146"/>
      <c r="M8" s="10"/>
      <c r="T8" s="90"/>
      <c r="U8" s="90"/>
      <c r="V8" s="90"/>
      <c r="W8" s="90"/>
      <c r="X8" s="90"/>
      <c r="Y8" s="90"/>
      <c r="Z8" s="90"/>
    </row>
    <row r="9" spans="1:26" ht="16.2" thickBot="1" x14ac:dyDescent="0.3">
      <c r="C9" s="137" t="s">
        <v>450</v>
      </c>
      <c r="D9" s="94">
        <v>0</v>
      </c>
      <c r="E9" s="95">
        <v>0</v>
      </c>
      <c r="F9" s="136">
        <v>0.3</v>
      </c>
      <c r="G9" s="136">
        <v>0.3</v>
      </c>
      <c r="H9" s="135">
        <v>0.4</v>
      </c>
      <c r="I9" s="96">
        <f t="shared" si="0"/>
        <v>1</v>
      </c>
      <c r="K9" s="10"/>
      <c r="L9" s="10"/>
      <c r="M9" s="10"/>
      <c r="T9" s="90"/>
      <c r="U9" s="90"/>
      <c r="V9" s="90"/>
      <c r="W9" s="90"/>
      <c r="X9" s="90"/>
      <c r="Y9" s="90"/>
      <c r="Z9" s="90"/>
    </row>
    <row r="10" spans="1:26" x14ac:dyDescent="0.25">
      <c r="F10" s="90"/>
      <c r="G10" s="90"/>
      <c r="H10" s="90"/>
      <c r="K10" s="10"/>
      <c r="L10" s="10"/>
      <c r="M10" s="10"/>
    </row>
    <row r="11" spans="1:26" x14ac:dyDescent="0.25">
      <c r="A11" s="89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</row>
    <row r="13" spans="1:26" ht="16.2" thickBot="1" x14ac:dyDescent="0.3">
      <c r="D13" s="302" t="s">
        <v>433</v>
      </c>
      <c r="E13" s="302"/>
      <c r="F13" s="302" t="s">
        <v>434</v>
      </c>
      <c r="G13" s="302"/>
      <c r="H13" s="262" t="s">
        <v>403</v>
      </c>
      <c r="I13" s="13"/>
    </row>
    <row r="14" spans="1:26" s="97" customFormat="1" ht="125.4" thickTop="1" thickBot="1" x14ac:dyDescent="0.3">
      <c r="A14" s="268"/>
      <c r="D14" s="263" t="s">
        <v>580</v>
      </c>
      <c r="E14" s="263" t="s">
        <v>451</v>
      </c>
      <c r="F14" s="263" t="s">
        <v>448</v>
      </c>
      <c r="G14" s="263" t="s">
        <v>581</v>
      </c>
      <c r="H14" s="263" t="s">
        <v>582</v>
      </c>
      <c r="I14" s="145"/>
      <c r="M14" s="267">
        <v>2014</v>
      </c>
      <c r="O14" s="259">
        <v>2014</v>
      </c>
      <c r="P14" s="255"/>
    </row>
    <row r="15" spans="1:26" ht="72.75" customHeight="1" thickTop="1" thickBot="1" x14ac:dyDescent="0.3">
      <c r="A15" s="269" t="s">
        <v>0</v>
      </c>
      <c r="B15" s="264" t="s">
        <v>347</v>
      </c>
      <c r="C15" s="264" t="s">
        <v>1</v>
      </c>
      <c r="D15" s="264" t="s">
        <v>453</v>
      </c>
      <c r="E15" s="264" t="s">
        <v>454</v>
      </c>
      <c r="F15" s="264" t="s">
        <v>452</v>
      </c>
      <c r="G15" s="264" t="s">
        <v>398</v>
      </c>
      <c r="H15" s="264" t="s">
        <v>403</v>
      </c>
      <c r="I15" s="264" t="s">
        <v>349</v>
      </c>
      <c r="J15" s="264" t="s">
        <v>495</v>
      </c>
      <c r="K15" s="264" t="s">
        <v>444</v>
      </c>
      <c r="L15" s="265" t="s">
        <v>515</v>
      </c>
      <c r="M15" s="266" t="s">
        <v>455</v>
      </c>
      <c r="N15" s="98"/>
      <c r="O15" s="260" t="s">
        <v>516</v>
      </c>
      <c r="P15" s="256" t="s">
        <v>517</v>
      </c>
      <c r="Q15" s="88" t="s">
        <v>578</v>
      </c>
      <c r="R15" s="89" t="s">
        <v>579</v>
      </c>
      <c r="T15" s="143"/>
      <c r="U15"/>
      <c r="V15"/>
      <c r="W15"/>
    </row>
    <row r="16" spans="1:26" ht="15" customHeight="1" thickTop="1" x14ac:dyDescent="0.25">
      <c r="A16" s="272">
        <v>13114</v>
      </c>
      <c r="B16" s="273">
        <f>VLOOKUP(A16,'Agrupaciones y Códigos Comunas'!$A$1:$C$346,3,0)</f>
        <v>1</v>
      </c>
      <c r="C16" s="274" t="s">
        <v>340</v>
      </c>
      <c r="D16" s="275">
        <f>VLOOKUP(A16,'Numero de patentes'!$A$3:$N$348,14,0)</f>
        <v>0.9054719187797049</v>
      </c>
      <c r="E16" s="275">
        <f>VLOOKUP(A16,'Ing de Gestión vs Gast Interno'!$A$2:$F$347,6,0)</f>
        <v>1</v>
      </c>
      <c r="F16" s="275">
        <f>VLOOKUP(A16,'Reportabilidad CGR'!$A$3:$R$348,18,0)</f>
        <v>1</v>
      </c>
      <c r="G16" s="275">
        <f>VLOOKUP(A16,'Deuda Previsional'!$A$1:$K$346,11,0)</f>
        <v>1</v>
      </c>
      <c r="H16" s="275">
        <f>VLOOKUP(A16,Proyectos!$A$3:$N$348,14,0)</f>
        <v>1</v>
      </c>
      <c r="I16" s="276">
        <f>(D16*$D$4+E16*$E$4+F16*$F$4+G16*$G$4+H16*$H$4)</f>
        <v>0.98109438375594094</v>
      </c>
      <c r="J16" s="277">
        <v>1</v>
      </c>
      <c r="K16" s="278">
        <f>I16/SUM($I$16:$I$39)</f>
        <v>4.8458923955101263E-2</v>
      </c>
      <c r="L16" s="278"/>
      <c r="M16" s="279">
        <f>+P16</f>
        <v>42394042</v>
      </c>
      <c r="O16" s="257">
        <f>(VLOOKUP(B16,'Montos por Agrupación'!$B$14:$H$19,6,0)*K16)</f>
        <v>42394043.160033107</v>
      </c>
      <c r="P16" s="252">
        <f>42394043-1</f>
        <v>42394042</v>
      </c>
      <c r="Q16" s="149">
        <f>SUM(P16:P39)</f>
        <v>874844914</v>
      </c>
      <c r="R16" s="140">
        <f>+'Montos por Agrupación'!G15</f>
        <v>874844914</v>
      </c>
      <c r="S16" s="148">
        <f>+R16-Q16</f>
        <v>0</v>
      </c>
      <c r="T16"/>
      <c r="U16"/>
      <c r="V16"/>
      <c r="W16"/>
      <c r="Y16" s="140"/>
    </row>
    <row r="17" spans="1:25" ht="15" customHeight="1" x14ac:dyDescent="0.25">
      <c r="A17" s="280">
        <v>13123</v>
      </c>
      <c r="B17" s="281">
        <f>VLOOKUP(A17,'Agrupaciones y Códigos Comunas'!$A$1:$C$346,3,0)</f>
        <v>1</v>
      </c>
      <c r="C17" s="282" t="s">
        <v>206</v>
      </c>
      <c r="D17" s="283">
        <f>VLOOKUP(A17,'Numero de patentes'!$A$3:$N$348,14,0)</f>
        <v>0.88246924610560973</v>
      </c>
      <c r="E17" s="283">
        <f>VLOOKUP(A17,'Ing de Gestión vs Gast Interno'!$A$2:$F$347,6,0)</f>
        <v>0.62760718117060277</v>
      </c>
      <c r="F17" s="283">
        <f>VLOOKUP(A17,'Reportabilidad CGR'!$A$3:$R$348,18,0)</f>
        <v>1</v>
      </c>
      <c r="G17" s="283">
        <f>VLOOKUP(A17,'Deuda Previsional'!$A$1:$K$346,11,0)</f>
        <v>1</v>
      </c>
      <c r="H17" s="283">
        <f>VLOOKUP(A17,Proyectos!$A$3:$N$348,14,0)</f>
        <v>1</v>
      </c>
      <c r="I17" s="284">
        <f t="shared" ref="I17:I62" si="1">(D17*$D$4+E17*$E$4+F17*$F$4+G17*$G$4+H17*$H$4)</f>
        <v>0.90201528545524257</v>
      </c>
      <c r="J17" s="285">
        <v>2</v>
      </c>
      <c r="K17" s="286">
        <f t="shared" ref="K17:K39" si="2">I17/SUM($I$16:$I$39)</f>
        <v>4.455299189143877E-2</v>
      </c>
      <c r="L17" s="286"/>
      <c r="M17" s="287">
        <f t="shared" ref="M17:M39" si="3">+P17</f>
        <v>38976958</v>
      </c>
      <c r="O17" s="257">
        <f>(VLOOKUP(B17,'Montos por Agrupación'!$B$14:$H$19,6,0)*K17)</f>
        <v>38976958.359708451</v>
      </c>
      <c r="P17" s="252">
        <v>38976958</v>
      </c>
      <c r="Q17" s="90"/>
      <c r="T17"/>
      <c r="U17"/>
      <c r="V17"/>
      <c r="W17"/>
      <c r="Y17" s="140"/>
    </row>
    <row r="18" spans="1:25" ht="15" customHeight="1" x14ac:dyDescent="0.25">
      <c r="A18" s="280">
        <v>13132</v>
      </c>
      <c r="B18" s="281">
        <f>VLOOKUP(A18,'Agrupaciones y Códigos Comunas'!$A$1:$C$346,3,0)</f>
        <v>1</v>
      </c>
      <c r="C18" s="282" t="s">
        <v>267</v>
      </c>
      <c r="D18" s="283">
        <f>VLOOKUP(A18,'Numero de patentes'!$A$3:$N$348,14,0)</f>
        <v>0.8378316906747536</v>
      </c>
      <c r="E18" s="283">
        <f>VLOOKUP(A18,'Ing de Gestión vs Gast Interno'!$A$2:$F$347,6,0)</f>
        <v>0.65964557467400642</v>
      </c>
      <c r="F18" s="283">
        <f>VLOOKUP(A18,'Reportabilidad CGR'!$A$3:$R$348,18,0)</f>
        <v>1</v>
      </c>
      <c r="G18" s="283">
        <f>VLOOKUP(A18,'Deuda Previsional'!$A$1:$K$346,11,0)</f>
        <v>1</v>
      </c>
      <c r="H18" s="283">
        <f>VLOOKUP(A18,Proyectos!$A$3:$N$348,14,0)</f>
        <v>1</v>
      </c>
      <c r="I18" s="284">
        <f t="shared" si="1"/>
        <v>0.89949545306975209</v>
      </c>
      <c r="J18" s="285">
        <v>3</v>
      </c>
      <c r="K18" s="286">
        <f t="shared" si="2"/>
        <v>4.4428530506306164E-2</v>
      </c>
      <c r="L18" s="286"/>
      <c r="M18" s="287">
        <f t="shared" si="3"/>
        <v>38868074</v>
      </c>
      <c r="O18" s="257">
        <f>(VLOOKUP(B18,'Montos por Agrupación'!$B$14:$H$19,6,0)*K18)</f>
        <v>38868073.949935794</v>
      </c>
      <c r="P18" s="252">
        <v>38868074</v>
      </c>
      <c r="Q18" s="90"/>
      <c r="T18"/>
      <c r="U18"/>
      <c r="V18"/>
      <c r="W18"/>
      <c r="Y18" s="140"/>
    </row>
    <row r="19" spans="1:25" ht="15" customHeight="1" x14ac:dyDescent="0.25">
      <c r="A19" s="280">
        <v>13127</v>
      </c>
      <c r="B19" s="281">
        <f>VLOOKUP(A19,'Agrupaciones y Códigos Comunas'!$A$1:$C$346,3,0)</f>
        <v>1</v>
      </c>
      <c r="C19" s="282" t="s">
        <v>235</v>
      </c>
      <c r="D19" s="283">
        <f>VLOOKUP(A19,'Numero de patentes'!$A$3:$N$348,14,0)</f>
        <v>0.97353709508881925</v>
      </c>
      <c r="E19" s="283">
        <f>VLOOKUP(A19,'Ing de Gestión vs Gast Interno'!$A$2:$F$347,6,0)</f>
        <v>0.38724805109200849</v>
      </c>
      <c r="F19" s="283">
        <f>VLOOKUP(A19,'Reportabilidad CGR'!$A$3:$R$348,18,0)</f>
        <v>1</v>
      </c>
      <c r="G19" s="283">
        <f>VLOOKUP(A19,'Deuda Previsional'!$A$1:$K$346,11,0)</f>
        <v>1</v>
      </c>
      <c r="H19" s="283">
        <f>VLOOKUP(A19,Proyectos!$A$3:$N$348,14,0)</f>
        <v>1</v>
      </c>
      <c r="I19" s="284">
        <f t="shared" si="1"/>
        <v>0.87215702923616556</v>
      </c>
      <c r="J19" s="285">
        <v>4</v>
      </c>
      <c r="K19" s="286">
        <f t="shared" si="2"/>
        <v>4.3078211287749052E-2</v>
      </c>
      <c r="L19" s="286"/>
      <c r="M19" s="287">
        <f t="shared" si="3"/>
        <v>37686754</v>
      </c>
      <c r="O19" s="257">
        <f>(VLOOKUP(B19,'Montos por Agrupación'!$B$14:$H$19,6,0)*K19)</f>
        <v>37686754.049304649</v>
      </c>
      <c r="P19" s="252">
        <v>37686754</v>
      </c>
      <c r="Q19" s="90"/>
      <c r="T19"/>
      <c r="U19"/>
      <c r="V19"/>
      <c r="W19"/>
      <c r="Y19" s="140"/>
    </row>
    <row r="20" spans="1:25" ht="15" customHeight="1" x14ac:dyDescent="0.25">
      <c r="A20" s="280">
        <v>13101</v>
      </c>
      <c r="B20" s="281">
        <f>VLOOKUP(A20,'Agrupaciones y Códigos Comunas'!$A$1:$C$346,3,0)</f>
        <v>1</v>
      </c>
      <c r="C20" s="282" t="s">
        <v>213</v>
      </c>
      <c r="D20" s="283">
        <f>VLOOKUP(A20,'Numero de patentes'!$A$3:$N$348,14,0)</f>
        <v>0.81569817089556251</v>
      </c>
      <c r="E20" s="283">
        <f>VLOOKUP(A20,'Ing de Gestión vs Gast Interno'!$A$2:$F$347,6,0)</f>
        <v>0.60049079987763254</v>
      </c>
      <c r="F20" s="283">
        <f>VLOOKUP(A20,'Reportabilidad CGR'!$A$3:$R$348,18,0)</f>
        <v>1</v>
      </c>
      <c r="G20" s="283">
        <f>VLOOKUP(A20,'Deuda Previsional'!$A$1:$K$346,11,0)</f>
        <v>1</v>
      </c>
      <c r="H20" s="283">
        <f>VLOOKUP(A20,Proyectos!$A$3:$N$348,14,0)</f>
        <v>0.94</v>
      </c>
      <c r="I20" s="284">
        <f t="shared" si="1"/>
        <v>0.87123779415463898</v>
      </c>
      <c r="J20" s="285">
        <v>5</v>
      </c>
      <c r="K20" s="286">
        <f t="shared" si="2"/>
        <v>4.3032807763225725E-2</v>
      </c>
      <c r="L20" s="286"/>
      <c r="M20" s="287">
        <f t="shared" si="3"/>
        <v>37647033</v>
      </c>
      <c r="O20" s="257">
        <f>(VLOOKUP(B20,'Montos por Agrupación'!$B$14:$H$19,6,0)*K20)</f>
        <v>37647033.006797738</v>
      </c>
      <c r="P20" s="252">
        <v>37647033</v>
      </c>
      <c r="Q20" s="90"/>
      <c r="S20" s="149"/>
      <c r="T20"/>
      <c r="U20"/>
      <c r="V20"/>
      <c r="W20"/>
      <c r="Y20" s="140"/>
    </row>
    <row r="21" spans="1:25" ht="15" customHeight="1" x14ac:dyDescent="0.25">
      <c r="A21" s="280">
        <v>13119</v>
      </c>
      <c r="B21" s="281">
        <f>VLOOKUP(A21,'Agrupaciones y Códigos Comunas'!$A$1:$C$346,3,0)</f>
        <v>1</v>
      </c>
      <c r="C21" s="282" t="s">
        <v>93</v>
      </c>
      <c r="D21" s="283">
        <f>VLOOKUP(A21,'Numero de patentes'!$A$3:$N$348,14,0)</f>
        <v>0.87258207206560978</v>
      </c>
      <c r="E21" s="283">
        <f>VLOOKUP(A21,'Ing de Gestión vs Gast Interno'!$A$2:$F$347,6,0)</f>
        <v>0.52807260540215184</v>
      </c>
      <c r="F21" s="283">
        <f>VLOOKUP(A21,'Reportabilidad CGR'!$A$3:$R$348,18,0)</f>
        <v>1</v>
      </c>
      <c r="G21" s="283">
        <f>VLOOKUP(A21,'Deuda Previsional'!$A$1:$K$346,11,0)</f>
        <v>1</v>
      </c>
      <c r="H21" s="283">
        <f>VLOOKUP(A21,Proyectos!$A$3:$N$348,14,0)</f>
        <v>0.93939393939393945</v>
      </c>
      <c r="I21" s="284">
        <f t="shared" si="1"/>
        <v>0.86800972337234017</v>
      </c>
      <c r="J21" s="285">
        <v>6</v>
      </c>
      <c r="K21" s="286">
        <f t="shared" si="2"/>
        <v>4.2873364554548654E-2</v>
      </c>
      <c r="L21" s="286"/>
      <c r="M21" s="287">
        <f t="shared" si="3"/>
        <v>37507545</v>
      </c>
      <c r="O21" s="257">
        <f>(VLOOKUP(B21,'Montos por Agrupación'!$B$14:$H$19,6,0)*K21)</f>
        <v>37507544.926614769</v>
      </c>
      <c r="P21" s="252">
        <v>37507545</v>
      </c>
      <c r="Q21" s="90"/>
      <c r="T21"/>
      <c r="U21"/>
      <c r="V21"/>
      <c r="W21"/>
      <c r="Y21" s="140"/>
    </row>
    <row r="22" spans="1:25" ht="15" customHeight="1" x14ac:dyDescent="0.25">
      <c r="A22" s="280">
        <v>13115</v>
      </c>
      <c r="B22" s="281">
        <f>VLOOKUP(A22,'Agrupaciones y Códigos Comunas'!$A$1:$C$346,3,0)</f>
        <v>1</v>
      </c>
      <c r="C22" s="282" t="s">
        <v>139</v>
      </c>
      <c r="D22" s="283">
        <f>VLOOKUP(A22,'Numero de patentes'!$A$3:$N$348,14,0)</f>
        <v>0.67968203497615265</v>
      </c>
      <c r="E22" s="283">
        <f>VLOOKUP(A22,'Ing de Gestión vs Gast Interno'!$A$2:$F$347,6,0)</f>
        <v>0.67550024312621393</v>
      </c>
      <c r="F22" s="283">
        <f>VLOOKUP(A22,'Reportabilidad CGR'!$A$3:$R$348,18,0)</f>
        <v>1</v>
      </c>
      <c r="G22" s="283">
        <f>VLOOKUP(A22,'Deuda Previsional'!$A$1:$K$346,11,0)</f>
        <v>1</v>
      </c>
      <c r="H22" s="283">
        <f>VLOOKUP(A22,Proyectos!$A$3:$N$348,14,0)</f>
        <v>0.91666666666666663</v>
      </c>
      <c r="I22" s="284">
        <f t="shared" si="1"/>
        <v>0.85436978895380666</v>
      </c>
      <c r="J22" s="285">
        <v>7</v>
      </c>
      <c r="K22" s="286">
        <f t="shared" si="2"/>
        <v>4.2199651040656282E-2</v>
      </c>
      <c r="L22" s="286"/>
      <c r="M22" s="287">
        <f t="shared" si="3"/>
        <v>36918150</v>
      </c>
      <c r="O22" s="257">
        <f>(VLOOKUP(B22,'Montos por Agrupación'!$B$14:$H$19,6,0)*K22)</f>
        <v>36918150.085492954</v>
      </c>
      <c r="P22" s="252">
        <v>36918150</v>
      </c>
      <c r="Q22" s="90"/>
      <c r="T22"/>
      <c r="U22"/>
      <c r="V22"/>
      <c r="W22"/>
      <c r="Y22" s="140"/>
    </row>
    <row r="23" spans="1:25" ht="15" customHeight="1" x14ac:dyDescent="0.25">
      <c r="A23" s="280">
        <v>13128</v>
      </c>
      <c r="B23" s="281">
        <f>VLOOKUP(A23,'Agrupaciones y Códigos Comunas'!$A$1:$C$346,3,0)</f>
        <v>1</v>
      </c>
      <c r="C23" s="282" t="s">
        <v>82</v>
      </c>
      <c r="D23" s="283">
        <f>VLOOKUP(A23,'Numero de patentes'!$A$3:$N$348,14,0)</f>
        <v>0.83717708418221826</v>
      </c>
      <c r="E23" s="283">
        <f>VLOOKUP(A23,'Ing de Gestión vs Gast Interno'!$A$2:$F$347,6,0)</f>
        <v>0.44399217958698828</v>
      </c>
      <c r="F23" s="283">
        <f>VLOOKUP(A23,'Reportabilidad CGR'!$A$3:$R$348,18,0)</f>
        <v>1</v>
      </c>
      <c r="G23" s="283">
        <f>VLOOKUP(A23,'Deuda Previsional'!$A$1:$K$346,11,0)</f>
        <v>1</v>
      </c>
      <c r="H23" s="283">
        <f>VLOOKUP(A23,Proyectos!$A$3:$N$348,14,0)</f>
        <v>0.97727272727272729</v>
      </c>
      <c r="I23" s="284">
        <f t="shared" si="1"/>
        <v>0.85168839820838682</v>
      </c>
      <c r="J23" s="285">
        <v>8</v>
      </c>
      <c r="K23" s="286">
        <f t="shared" si="2"/>
        <v>4.2067209848068096E-2</v>
      </c>
      <c r="L23" s="286"/>
      <c r="M23" s="287">
        <f t="shared" si="3"/>
        <v>36802285</v>
      </c>
      <c r="O23" s="257">
        <f>(VLOOKUP(B23,'Montos por Agrupación'!$B$14:$H$19,6,0)*K23)</f>
        <v>36802284.58175309</v>
      </c>
      <c r="P23" s="252">
        <v>36802285</v>
      </c>
      <c r="Q23" s="90"/>
      <c r="T23"/>
      <c r="U23"/>
      <c r="V23"/>
      <c r="W23"/>
      <c r="Y23" s="140"/>
    </row>
    <row r="24" spans="1:25" ht="15" customHeight="1" x14ac:dyDescent="0.25">
      <c r="A24" s="280">
        <v>13107</v>
      </c>
      <c r="B24" s="281">
        <f>VLOOKUP(A24,'Agrupaciones y Códigos Comunas'!$A$1:$C$346,3,0)</f>
        <v>1</v>
      </c>
      <c r="C24" s="282" t="s">
        <v>78</v>
      </c>
      <c r="D24" s="283">
        <f>VLOOKUP(A24,'Numero de patentes'!$A$3:$N$348,14,0)</f>
        <v>0.76863035083394959</v>
      </c>
      <c r="E24" s="283">
        <f>VLOOKUP(A24,'Ing de Gestión vs Gast Interno'!$A$2:$F$347,6,0)</f>
        <v>0.55708778884322196</v>
      </c>
      <c r="F24" s="283">
        <f>VLOOKUP(A24,'Reportabilidad CGR'!$A$3:$R$348,18,0)</f>
        <v>1</v>
      </c>
      <c r="G24" s="283">
        <f>VLOOKUP(A24,'Deuda Previsional'!$A$1:$K$346,11,0)</f>
        <v>1</v>
      </c>
      <c r="H24" s="283">
        <f>VLOOKUP(A24,Proyectos!$A$3:$N$348,14,0)</f>
        <v>0.9285714285714286</v>
      </c>
      <c r="I24" s="284">
        <f t="shared" si="1"/>
        <v>0.85085791364972008</v>
      </c>
      <c r="J24" s="285">
        <v>9</v>
      </c>
      <c r="K24" s="286">
        <f t="shared" si="2"/>
        <v>4.2026189953610793E-2</v>
      </c>
      <c r="L24" s="286"/>
      <c r="M24" s="287">
        <f t="shared" si="3"/>
        <v>36766399</v>
      </c>
      <c r="O24" s="257">
        <f>(VLOOKUP(B24,'Montos por Agrupación'!$B$14:$H$19,6,0)*K24)</f>
        <v>36766398.535714298</v>
      </c>
      <c r="P24" s="252">
        <v>36766399</v>
      </c>
      <c r="Q24" s="90"/>
      <c r="T24"/>
      <c r="U24"/>
      <c r="V24"/>
      <c r="W24"/>
      <c r="Y24" s="140"/>
    </row>
    <row r="25" spans="1:25" ht="15" customHeight="1" x14ac:dyDescent="0.25">
      <c r="A25" s="280">
        <v>13125</v>
      </c>
      <c r="B25" s="281">
        <f>VLOOKUP(A25,'Agrupaciones y Códigos Comunas'!$A$1:$C$346,3,0)</f>
        <v>1</v>
      </c>
      <c r="C25" s="282" t="s">
        <v>230</v>
      </c>
      <c r="D25" s="283">
        <f>VLOOKUP(A25,'Numero de patentes'!$A$3:$N$348,14,0)</f>
        <v>0.79265898736990259</v>
      </c>
      <c r="E25" s="283">
        <f>VLOOKUP(A25,'Ing de Gestión vs Gast Interno'!$A$2:$F$347,6,0)</f>
        <v>0.51442232252277731</v>
      </c>
      <c r="F25" s="283">
        <f>VLOOKUP(A25,'Reportabilidad CGR'!$A$3:$R$348,18,0)</f>
        <v>1</v>
      </c>
      <c r="G25" s="283">
        <f>VLOOKUP(A25,'Deuda Previsional'!$A$1:$K$346,11,0)</f>
        <v>1</v>
      </c>
      <c r="H25" s="283">
        <f>VLOOKUP(A25,Proyectos!$A$3:$N$348,14,0)</f>
        <v>0.91666666666666663</v>
      </c>
      <c r="I25" s="284">
        <f t="shared" si="1"/>
        <v>0.84474959531186933</v>
      </c>
      <c r="J25" s="285">
        <v>10</v>
      </c>
      <c r="K25" s="286">
        <f t="shared" si="2"/>
        <v>4.1724483472839531E-2</v>
      </c>
      <c r="L25" s="286"/>
      <c r="M25" s="287">
        <f t="shared" si="3"/>
        <v>36502452</v>
      </c>
      <c r="O25" s="257">
        <f>(VLOOKUP(B25,'Montos por Agrupación'!$B$14:$H$19,6,0)*K25)</f>
        <v>36502452.155490719</v>
      </c>
      <c r="P25" s="252">
        <v>36502452</v>
      </c>
      <c r="Q25" s="90"/>
      <c r="T25"/>
      <c r="U25"/>
      <c r="V25"/>
      <c r="W25"/>
      <c r="Y25" s="140"/>
    </row>
    <row r="26" spans="1:25" ht="15" customHeight="1" x14ac:dyDescent="0.25">
      <c r="A26" s="280">
        <v>13201</v>
      </c>
      <c r="B26" s="281">
        <f>VLOOKUP(A26,'Agrupaciones y Códigos Comunas'!$A$1:$C$346,3,0)</f>
        <v>1</v>
      </c>
      <c r="C26" s="282" t="s">
        <v>68</v>
      </c>
      <c r="D26" s="283">
        <f>VLOOKUP(A26,'Numero de patentes'!$A$3:$N$348,14,0)</f>
        <v>0.96765905999697743</v>
      </c>
      <c r="E26" s="283">
        <f>VLOOKUP(A26,'Ing de Gestión vs Gast Interno'!$A$2:$F$347,6,0)</f>
        <v>0.25238797452208755</v>
      </c>
      <c r="F26" s="283">
        <f>VLOOKUP(A26,'Reportabilidad CGR'!$A$3:$R$348,18,0)</f>
        <v>1</v>
      </c>
      <c r="G26" s="283">
        <f>VLOOKUP(A26,'Deuda Previsional'!$A$1:$K$346,11,0)</f>
        <v>1</v>
      </c>
      <c r="H26" s="283">
        <f>VLOOKUP(A26,Proyectos!$A$3:$N$348,14,0)</f>
        <v>1</v>
      </c>
      <c r="I26" s="284">
        <f t="shared" si="1"/>
        <v>0.8440094069038131</v>
      </c>
      <c r="J26" s="285">
        <v>11</v>
      </c>
      <c r="K26" s="286">
        <f t="shared" si="2"/>
        <v>4.1687923551212897E-2</v>
      </c>
      <c r="L26" s="286"/>
      <c r="M26" s="287">
        <f t="shared" si="3"/>
        <v>36470468</v>
      </c>
      <c r="O26" s="257">
        <f>(VLOOKUP(B26,'Montos por Agrupación'!$B$14:$H$19,6,0)*K26)</f>
        <v>36470467.89399942</v>
      </c>
      <c r="P26" s="252">
        <v>36470468</v>
      </c>
      <c r="Q26" s="90"/>
      <c r="T26"/>
      <c r="U26"/>
      <c r="V26"/>
      <c r="W26"/>
      <c r="Y26" s="140"/>
    </row>
    <row r="27" spans="1:25" ht="15" customHeight="1" x14ac:dyDescent="0.25">
      <c r="A27" s="280">
        <v>13122</v>
      </c>
      <c r="B27" s="281">
        <f>VLOOKUP(A27,'Agrupaciones y Códigos Comunas'!$A$1:$C$346,3,0)</f>
        <v>1</v>
      </c>
      <c r="C27" s="282" t="s">
        <v>342</v>
      </c>
      <c r="D27" s="283">
        <f>VLOOKUP(A27,'Numero de patentes'!$A$3:$N$348,14,0)</f>
        <v>0.83983203359328129</v>
      </c>
      <c r="E27" s="283">
        <f>VLOOKUP(A27,'Ing de Gestión vs Gast Interno'!$A$2:$F$347,6,0)</f>
        <v>0.40020288582296754</v>
      </c>
      <c r="F27" s="283">
        <f>VLOOKUP(A27,'Reportabilidad CGR'!$A$3:$R$348,18,0)</f>
        <v>1</v>
      </c>
      <c r="G27" s="283">
        <f>VLOOKUP(A27,'Deuda Previsional'!$A$1:$K$346,11,0)</f>
        <v>1</v>
      </c>
      <c r="H27" s="283">
        <f>VLOOKUP(A27,Proyectos!$A$3:$N$348,14,0)</f>
        <v>0.95</v>
      </c>
      <c r="I27" s="284">
        <f t="shared" si="1"/>
        <v>0.83800698388324979</v>
      </c>
      <c r="J27" s="285">
        <v>12</v>
      </c>
      <c r="K27" s="286">
        <f t="shared" si="2"/>
        <v>4.1391447528604061E-2</v>
      </c>
      <c r="L27" s="286"/>
      <c r="M27" s="287">
        <f t="shared" si="3"/>
        <v>36211097</v>
      </c>
      <c r="O27" s="257">
        <f>(VLOOKUP(B27,'Montos por Agrupación'!$B$14:$H$19,6,0)*K27)</f>
        <v>36211097.353497133</v>
      </c>
      <c r="P27" s="252">
        <v>36211097</v>
      </c>
      <c r="Q27" s="90"/>
      <c r="T27"/>
      <c r="U27"/>
      <c r="V27"/>
      <c r="W27"/>
      <c r="Y27" s="140"/>
    </row>
    <row r="28" spans="1:25" ht="15" customHeight="1" x14ac:dyDescent="0.25">
      <c r="A28" s="280">
        <v>13124</v>
      </c>
      <c r="B28" s="281">
        <f>VLOOKUP(A28,'Agrupaciones y Códigos Comunas'!$A$1:$C$346,3,0)</f>
        <v>1</v>
      </c>
      <c r="C28" s="282" t="s">
        <v>126</v>
      </c>
      <c r="D28" s="283">
        <f>VLOOKUP(A28,'Numero de patentes'!$A$3:$N$348,14,0)</f>
        <v>0.85661901472073121</v>
      </c>
      <c r="E28" s="283">
        <f>VLOOKUP(A28,'Ing de Gestión vs Gast Interno'!$A$2:$F$347,6,0)</f>
        <v>0.44255785573331768</v>
      </c>
      <c r="F28" s="283">
        <f>VLOOKUP(A28,'Reportabilidad CGR'!$A$3:$R$348,18,0)</f>
        <v>1</v>
      </c>
      <c r="G28" s="283">
        <f>VLOOKUP(A28,'Deuda Previsional'!$A$1:$K$346,11,0)</f>
        <v>1</v>
      </c>
      <c r="H28" s="283">
        <f>VLOOKUP(A28,Proyectos!$A$3:$N$348,14,0)</f>
        <v>0.88</v>
      </c>
      <c r="I28" s="284">
        <f t="shared" si="1"/>
        <v>0.83583537409080988</v>
      </c>
      <c r="J28" s="285">
        <v>13</v>
      </c>
      <c r="K28" s="286">
        <f t="shared" si="2"/>
        <v>4.1284185805843886E-2</v>
      </c>
      <c r="L28" s="286"/>
      <c r="M28" s="287">
        <f t="shared" si="3"/>
        <v>36117260</v>
      </c>
      <c r="O28" s="257">
        <f>(VLOOKUP(B28,'Montos por Agrupación'!$B$14:$H$19,6,0)*K28)</f>
        <v>36117259.980873518</v>
      </c>
      <c r="P28" s="252">
        <v>36117260</v>
      </c>
      <c r="Q28" s="90"/>
      <c r="T28"/>
      <c r="U28"/>
      <c r="V28"/>
      <c r="W28"/>
      <c r="Y28" s="140"/>
    </row>
    <row r="29" spans="1:25" ht="15" customHeight="1" x14ac:dyDescent="0.25">
      <c r="A29" s="280">
        <v>13118</v>
      </c>
      <c r="B29" s="281">
        <f>VLOOKUP(A29,'Agrupaciones y Códigos Comunas'!$A$1:$C$346,3,0)</f>
        <v>1</v>
      </c>
      <c r="C29" s="282" t="s">
        <v>209</v>
      </c>
      <c r="D29" s="283">
        <f>VLOOKUP(A29,'Numero de patentes'!$A$3:$N$348,14,0)</f>
        <v>0.97198619224641525</v>
      </c>
      <c r="E29" s="283">
        <f>VLOOKUP(A29,'Ing de Gestión vs Gast Interno'!$A$2:$F$347,6,0)</f>
        <v>0.36112862952106267</v>
      </c>
      <c r="F29" s="283">
        <f>VLOOKUP(A29,'Reportabilidad CGR'!$A$3:$R$348,18,0)</f>
        <v>1</v>
      </c>
      <c r="G29" s="283">
        <f>VLOOKUP(A29,'Deuda Previsional'!$A$1:$K$346,11,0)</f>
        <v>1</v>
      </c>
      <c r="H29" s="283">
        <f>VLOOKUP(A29,Proyectos!$A$3:$N$348,14,0)</f>
        <v>0.83333333333333337</v>
      </c>
      <c r="I29" s="284">
        <f t="shared" si="1"/>
        <v>0.83328963102016229</v>
      </c>
      <c r="J29" s="285">
        <v>14</v>
      </c>
      <c r="K29" s="286">
        <f t="shared" si="2"/>
        <v>4.1158444621394882E-2</v>
      </c>
      <c r="L29" s="286"/>
      <c r="M29" s="287">
        <f t="shared" si="3"/>
        <v>36007256</v>
      </c>
      <c r="O29" s="257">
        <f>(VLOOKUP(B29,'Montos por Agrupación'!$B$14:$H$19,6,0)*K29)</f>
        <v>36007255.945177965</v>
      </c>
      <c r="P29" s="252">
        <v>36007256</v>
      </c>
      <c r="Q29" s="90"/>
      <c r="T29"/>
      <c r="U29"/>
      <c r="V29"/>
      <c r="W29"/>
      <c r="Y29" s="140"/>
    </row>
    <row r="30" spans="1:25" ht="15" customHeight="1" x14ac:dyDescent="0.25">
      <c r="A30" s="280">
        <v>5109</v>
      </c>
      <c r="B30" s="281">
        <f>VLOOKUP(A30,'Agrupaciones y Códigos Comunas'!$A$1:$C$346,3,0)</f>
        <v>1</v>
      </c>
      <c r="C30" s="282" t="s">
        <v>157</v>
      </c>
      <c r="D30" s="283">
        <f>VLOOKUP(A30,'Numero de patentes'!$A$3:$N$348,14,0)</f>
        <v>0.81704428654421946</v>
      </c>
      <c r="E30" s="283">
        <f>VLOOKUP(A30,'Ing de Gestión vs Gast Interno'!$A$2:$F$347,6,0)</f>
        <v>0.39282070066170827</v>
      </c>
      <c r="F30" s="283">
        <f>VLOOKUP(A30,'Reportabilidad CGR'!$A$3:$R$348,18,0)</f>
        <v>1</v>
      </c>
      <c r="G30" s="283">
        <f>VLOOKUP(A30,'Deuda Previsional'!$A$1:$K$346,11,0)</f>
        <v>1</v>
      </c>
      <c r="H30" s="283">
        <f>VLOOKUP(A30,Proyectos!$A$3:$N$348,14,0)</f>
        <v>0.91743119266055051</v>
      </c>
      <c r="I30" s="284">
        <f t="shared" si="1"/>
        <v>0.82545923597329574</v>
      </c>
      <c r="J30" s="285">
        <v>15</v>
      </c>
      <c r="K30" s="286">
        <f t="shared" si="2"/>
        <v>4.0771680081308694E-2</v>
      </c>
      <c r="L30" s="286"/>
      <c r="M30" s="287">
        <f t="shared" si="3"/>
        <v>35668897</v>
      </c>
      <c r="O30" s="257">
        <f>(VLOOKUP(B30,'Montos por Agrupación'!$B$14:$H$19,6,0)*K30)</f>
        <v>35668896.954368018</v>
      </c>
      <c r="P30" s="252">
        <v>35668897</v>
      </c>
      <c r="Q30" s="90"/>
      <c r="T30"/>
      <c r="U30"/>
      <c r="V30"/>
      <c r="W30"/>
      <c r="Y30" s="140"/>
    </row>
    <row r="31" spans="1:25" ht="15" customHeight="1" x14ac:dyDescent="0.25">
      <c r="A31" s="280">
        <v>13113</v>
      </c>
      <c r="B31" s="281">
        <f>VLOOKUP(A31,'Agrupaciones y Códigos Comunas'!$A$1:$C$346,3,0)</f>
        <v>1</v>
      </c>
      <c r="C31" s="282" t="s">
        <v>250</v>
      </c>
      <c r="D31" s="283">
        <f>VLOOKUP(A31,'Numero de patentes'!$A$3:$N$348,14,0)</f>
        <v>0.74981955972573078</v>
      </c>
      <c r="E31" s="283">
        <f>VLOOKUP(A31,'Ing de Gestión vs Gast Interno'!$A$2:$F$347,6,0)</f>
        <v>0.48802371756830498</v>
      </c>
      <c r="F31" s="283">
        <f>VLOOKUP(A31,'Reportabilidad CGR'!$A$3:$R$348,18,0)</f>
        <v>1</v>
      </c>
      <c r="G31" s="283">
        <f>VLOOKUP(A31,'Deuda Previsional'!$A$1:$K$346,11,0)</f>
        <v>1</v>
      </c>
      <c r="H31" s="283">
        <f>VLOOKUP(A31,Proyectos!$A$3:$N$348,14,0)</f>
        <v>0.88</v>
      </c>
      <c r="I31" s="284">
        <f t="shared" si="1"/>
        <v>0.8235686554588072</v>
      </c>
      <c r="J31" s="285">
        <v>16</v>
      </c>
      <c r="K31" s="286">
        <f t="shared" si="2"/>
        <v>4.0678299160064539E-2</v>
      </c>
      <c r="L31" s="286"/>
      <c r="M31" s="287">
        <f t="shared" si="3"/>
        <v>35587203</v>
      </c>
      <c r="O31" s="257">
        <f>(VLOOKUP(B31,'Montos por Agrupación'!$B$14:$H$19,6,0)*K31)</f>
        <v>35587203.130352937</v>
      </c>
      <c r="P31" s="252">
        <v>35587203</v>
      </c>
      <c r="Q31" s="90"/>
      <c r="T31"/>
      <c r="U31"/>
      <c r="V31"/>
      <c r="W31"/>
      <c r="Y31" s="140"/>
    </row>
    <row r="32" spans="1:25" ht="15" customHeight="1" x14ac:dyDescent="0.25">
      <c r="A32" s="280">
        <v>8110</v>
      </c>
      <c r="B32" s="281">
        <f>VLOOKUP(A32,'Agrupaciones y Códigos Comunas'!$A$1:$C$346,3,0)</f>
        <v>1</v>
      </c>
      <c r="C32" s="282" t="s">
        <v>79</v>
      </c>
      <c r="D32" s="283">
        <f>VLOOKUP(A32,'Numero de patentes'!$A$3:$N$348,14,0)</f>
        <v>0.95796253919823715</v>
      </c>
      <c r="E32" s="283">
        <f>VLOOKUP(A32,'Ing de Gestión vs Gast Interno'!$A$2:$F$347,6,0)</f>
        <v>0.263297317432093</v>
      </c>
      <c r="F32" s="283">
        <f>VLOOKUP(A32,'Reportabilidad CGR'!$A$3:$R$348,18,0)</f>
        <v>1</v>
      </c>
      <c r="G32" s="283">
        <f>VLOOKUP(A32,'Deuda Previsional'!$A$1:$K$346,11,0)</f>
        <v>1</v>
      </c>
      <c r="H32" s="283">
        <f>VLOOKUP(A32,Proyectos!$A$3:$N$348,14,0)</f>
        <v>0.8867924528301887</v>
      </c>
      <c r="I32" s="284">
        <f t="shared" si="1"/>
        <v>0.82161046189210385</v>
      </c>
      <c r="J32" s="285">
        <v>17</v>
      </c>
      <c r="K32" s="286">
        <f t="shared" si="2"/>
        <v>4.0581578646004549E-2</v>
      </c>
      <c r="L32" s="286"/>
      <c r="M32" s="287">
        <f t="shared" si="3"/>
        <v>35502588</v>
      </c>
      <c r="O32" s="257">
        <f>(VLOOKUP(B32,'Montos por Agrupación'!$B$14:$H$19,6,0)*K32)</f>
        <v>35502587.680548087</v>
      </c>
      <c r="P32" s="252">
        <v>35502588</v>
      </c>
      <c r="Q32" s="90"/>
      <c r="T32"/>
      <c r="U32"/>
      <c r="V32"/>
      <c r="W32"/>
      <c r="Y32" s="140"/>
    </row>
    <row r="33" spans="1:25" ht="15" customHeight="1" x14ac:dyDescent="0.25">
      <c r="A33" s="280">
        <v>13109</v>
      </c>
      <c r="B33" s="281">
        <f>VLOOKUP(A33,'Agrupaciones y Códigos Comunas'!$A$1:$C$346,3,0)</f>
        <v>1</v>
      </c>
      <c r="C33" s="282" t="s">
        <v>108</v>
      </c>
      <c r="D33" s="283">
        <f>VLOOKUP(A33,'Numero de patentes'!$A$3:$N$348,14,0)</f>
        <v>0.75998681246222322</v>
      </c>
      <c r="E33" s="283">
        <f>VLOOKUP(A33,'Ing de Gestión vs Gast Interno'!$A$2:$F$347,6,0)</f>
        <v>0.32914201683455224</v>
      </c>
      <c r="F33" s="283">
        <f>VLOOKUP(A33,'Reportabilidad CGR'!$A$3:$R$348,18,0)</f>
        <v>1</v>
      </c>
      <c r="G33" s="283">
        <f>VLOOKUP(A33,'Deuda Previsional'!$A$1:$K$346,11,0)</f>
        <v>1</v>
      </c>
      <c r="H33" s="283">
        <f>VLOOKUP(A33,Proyectos!$A$3:$N$348,14,0)</f>
        <v>0.97142857142857142</v>
      </c>
      <c r="I33" s="284">
        <f t="shared" si="1"/>
        <v>0.8121114801450694</v>
      </c>
      <c r="J33" s="285">
        <v>18</v>
      </c>
      <c r="K33" s="286">
        <f t="shared" si="2"/>
        <v>4.0112398063838511E-2</v>
      </c>
      <c r="L33" s="286"/>
      <c r="M33" s="287">
        <f t="shared" si="3"/>
        <v>35092127</v>
      </c>
      <c r="O33" s="257">
        <f>(VLOOKUP(B33,'Montos por Agrupación'!$B$14:$H$19,6,0)*K33)</f>
        <v>35092127.434492566</v>
      </c>
      <c r="P33" s="252">
        <v>35092127</v>
      </c>
      <c r="Q33" s="90"/>
      <c r="T33"/>
      <c r="U33"/>
      <c r="V33"/>
      <c r="W33"/>
      <c r="Y33" s="140"/>
    </row>
    <row r="34" spans="1:25" ht="15" customHeight="1" x14ac:dyDescent="0.25">
      <c r="A34" s="280">
        <v>13102</v>
      </c>
      <c r="B34" s="281">
        <f>VLOOKUP(A34,'Agrupaciones y Códigos Comunas'!$A$1:$C$346,3,0)</f>
        <v>1</v>
      </c>
      <c r="C34" s="282" t="s">
        <v>98</v>
      </c>
      <c r="D34" s="283">
        <f>VLOOKUP(A34,'Numero de patentes'!$A$3:$N$348,14,0)</f>
        <v>0.7408738143144582</v>
      </c>
      <c r="E34" s="283">
        <f>VLOOKUP(A34,'Ing de Gestión vs Gast Interno'!$A$2:$F$347,6,0)</f>
        <v>0.38295475053478378</v>
      </c>
      <c r="F34" s="283">
        <f>VLOOKUP(A34,'Reportabilidad CGR'!$A$3:$R$348,18,0)</f>
        <v>1</v>
      </c>
      <c r="G34" s="283">
        <f>VLOOKUP(A34,'Deuda Previsional'!$A$1:$K$346,11,0)</f>
        <v>1</v>
      </c>
      <c r="H34" s="283">
        <f>VLOOKUP(A34,Proyectos!$A$3:$N$348,14,0)</f>
        <v>0.92307692307692313</v>
      </c>
      <c r="I34" s="284">
        <f t="shared" si="1"/>
        <v>0.80938109758523313</v>
      </c>
      <c r="J34" s="285">
        <v>19</v>
      </c>
      <c r="K34" s="286">
        <f t="shared" si="2"/>
        <v>3.9977537032090567E-2</v>
      </c>
      <c r="L34" s="286"/>
      <c r="M34" s="287">
        <f t="shared" si="3"/>
        <v>34974145</v>
      </c>
      <c r="O34" s="257">
        <f>(VLOOKUP(B34,'Montos por Agrupación'!$B$14:$H$19,6,0)*K34)</f>
        <v>34974144.946771085</v>
      </c>
      <c r="P34" s="252">
        <v>34974145</v>
      </c>
      <c r="Q34" s="90"/>
      <c r="T34"/>
      <c r="U34"/>
      <c r="V34"/>
      <c r="W34"/>
      <c r="Y34" s="140"/>
    </row>
    <row r="35" spans="1:25" ht="15" customHeight="1" x14ac:dyDescent="0.25">
      <c r="A35" s="280">
        <v>13129</v>
      </c>
      <c r="B35" s="281">
        <f>VLOOKUP(A35,'Agrupaciones y Códigos Comunas'!$A$1:$C$346,3,0)</f>
        <v>1</v>
      </c>
      <c r="C35" s="282" t="s">
        <v>277</v>
      </c>
      <c r="D35" s="283">
        <f>VLOOKUP(A35,'Numero de patentes'!$A$3:$N$348,14,0)</f>
        <v>0.77523723452327153</v>
      </c>
      <c r="E35" s="283">
        <f>VLOOKUP(A35,'Ing de Gestión vs Gast Interno'!$A$2:$F$347,6,0)</f>
        <v>0.33462424045866968</v>
      </c>
      <c r="F35" s="283">
        <f>VLOOKUP(A35,'Reportabilidad CGR'!$A$3:$R$348,18,0)</f>
        <v>1</v>
      </c>
      <c r="G35" s="283">
        <f>VLOOKUP(A35,'Deuda Previsional'!$A$1:$K$346,11,0)</f>
        <v>1</v>
      </c>
      <c r="H35" s="283">
        <f>VLOOKUP(A35,Proyectos!$A$3:$N$348,14,0)</f>
        <v>0.90625</v>
      </c>
      <c r="I35" s="284">
        <f t="shared" si="1"/>
        <v>0.80322229499638831</v>
      </c>
      <c r="J35" s="285">
        <v>20</v>
      </c>
      <c r="K35" s="286">
        <f t="shared" si="2"/>
        <v>3.967333699665182E-2</v>
      </c>
      <c r="L35" s="286"/>
      <c r="M35" s="287">
        <f t="shared" si="3"/>
        <v>34708017</v>
      </c>
      <c r="O35" s="257">
        <f>(VLOOKUP(B35,'Montos por Agrupación'!$B$14:$H$19,6,0)*K35)</f>
        <v>34708017.092928879</v>
      </c>
      <c r="P35" s="252">
        <v>34708017</v>
      </c>
      <c r="Q35" s="90"/>
      <c r="T35"/>
      <c r="U35"/>
      <c r="V35"/>
      <c r="W35"/>
      <c r="Y35" s="140"/>
    </row>
    <row r="36" spans="1:25" ht="15" customHeight="1" x14ac:dyDescent="0.25">
      <c r="A36" s="280">
        <v>13106</v>
      </c>
      <c r="B36" s="281">
        <f>VLOOKUP(A36,'Agrupaciones y Códigos Comunas'!$A$1:$C$346,3,0)</f>
        <v>1</v>
      </c>
      <c r="C36" s="282" t="s">
        <v>66</v>
      </c>
      <c r="D36" s="283">
        <f>VLOOKUP(A36,'Numero de patentes'!$A$3:$N$348,14,0)</f>
        <v>0.91271518327557544</v>
      </c>
      <c r="E36" s="283">
        <f>VLOOKUP(A36,'Ing de Gestión vs Gast Interno'!$A$2:$F$347,6,0)</f>
        <v>0.36090050567103499</v>
      </c>
      <c r="F36" s="283">
        <f>VLOOKUP(A36,'Reportabilidad CGR'!$A$3:$R$348,18,0)</f>
        <v>1</v>
      </c>
      <c r="G36" s="283">
        <f>VLOOKUP(A36,'Deuda Previsional'!$A$1:$K$346,11,0)</f>
        <v>0.74208104174498857</v>
      </c>
      <c r="H36" s="283">
        <f>VLOOKUP(A36,Proyectos!$A$3:$N$348,14,0)</f>
        <v>1</v>
      </c>
      <c r="I36" s="284">
        <f t="shared" si="1"/>
        <v>0.80313934613831983</v>
      </c>
      <c r="J36" s="285">
        <v>21</v>
      </c>
      <c r="K36" s="286">
        <f t="shared" si="2"/>
        <v>3.9669239926612636E-2</v>
      </c>
      <c r="L36" s="286"/>
      <c r="M36" s="287">
        <f t="shared" si="3"/>
        <v>34704433</v>
      </c>
      <c r="O36" s="257">
        <f>(VLOOKUP(B36,'Montos por Agrupación'!$B$14:$H$19,6,0)*K36)</f>
        <v>34704432.792042799</v>
      </c>
      <c r="P36" s="252">
        <v>34704433</v>
      </c>
      <c r="Q36" s="90"/>
      <c r="T36"/>
      <c r="U36"/>
      <c r="V36"/>
      <c r="W36"/>
      <c r="Y36" s="140"/>
    </row>
    <row r="37" spans="1:25" ht="15" customHeight="1" x14ac:dyDescent="0.25">
      <c r="A37" s="280">
        <v>8112</v>
      </c>
      <c r="B37" s="281">
        <f>VLOOKUP(A37,'Agrupaciones y Códigos Comunas'!$A$1:$C$346,3,0)</f>
        <v>1</v>
      </c>
      <c r="C37" s="282" t="s">
        <v>122</v>
      </c>
      <c r="D37" s="283">
        <f>VLOOKUP(A37,'Numero de patentes'!$A$3:$N$348,14,0)</f>
        <v>0.93873224507101971</v>
      </c>
      <c r="E37" s="283">
        <f>VLOOKUP(A37,'Ing de Gestión vs Gast Interno'!$A$2:$F$347,6,0)</f>
        <v>0.33933661938106563</v>
      </c>
      <c r="F37" s="283">
        <f>VLOOKUP(A37,'Reportabilidad CGR'!$A$3:$R$348,18,0)</f>
        <v>1</v>
      </c>
      <c r="G37" s="283">
        <f>VLOOKUP(A37,'Deuda Previsional'!$A$1:$K$346,11,0)</f>
        <v>1</v>
      </c>
      <c r="H37" s="283">
        <f>VLOOKUP(A37,Proyectos!$A$3:$N$348,14,0)</f>
        <v>0.72549019607843135</v>
      </c>
      <c r="I37" s="284">
        <f t="shared" si="1"/>
        <v>0.80071181210610343</v>
      </c>
      <c r="J37" s="285">
        <v>22</v>
      </c>
      <c r="K37" s="286">
        <f t="shared" si="2"/>
        <v>3.9549337408553924E-2</v>
      </c>
      <c r="L37" s="286"/>
      <c r="M37" s="287">
        <f t="shared" si="3"/>
        <v>34599537</v>
      </c>
      <c r="O37" s="257">
        <f>(VLOOKUP(B37,'Montos por Agrupación'!$B$14:$H$19,6,0)*K37)</f>
        <v>34599536.683943339</v>
      </c>
      <c r="P37" s="252">
        <v>34599537</v>
      </c>
      <c r="Q37" s="90"/>
      <c r="T37"/>
      <c r="U37"/>
      <c r="V37"/>
      <c r="W37"/>
      <c r="Y37" s="140"/>
    </row>
    <row r="38" spans="1:25" ht="15" customHeight="1" x14ac:dyDescent="0.25">
      <c r="A38" s="280">
        <v>6101</v>
      </c>
      <c r="B38" s="281">
        <f>VLOOKUP(A38,'Agrupaciones y Códigos Comunas'!$A$1:$C$346,3,0)</f>
        <v>1</v>
      </c>
      <c r="C38" s="282" t="s">
        <v>147</v>
      </c>
      <c r="D38" s="283">
        <f>VLOOKUP(A38,'Numero de patentes'!$A$3:$N$348,14,0)</f>
        <v>0.68507911302671132</v>
      </c>
      <c r="E38" s="283">
        <f>VLOOKUP(A38,'Ing de Gestión vs Gast Interno'!$A$2:$F$347,6,0)</f>
        <v>0.44441007178680519</v>
      </c>
      <c r="F38" s="283">
        <f>VLOOKUP(A38,'Reportabilidad CGR'!$A$3:$R$348,18,0)</f>
        <v>1</v>
      </c>
      <c r="G38" s="283">
        <f>VLOOKUP(A38,'Deuda Previsional'!$A$1:$K$346,11,0)</f>
        <v>1</v>
      </c>
      <c r="H38" s="283">
        <f>VLOOKUP(A38,Proyectos!$A$3:$N$348,14,0)</f>
        <v>0.87179487179487181</v>
      </c>
      <c r="I38" s="284">
        <f t="shared" si="1"/>
        <v>0.8002568113216777</v>
      </c>
      <c r="J38" s="285">
        <v>23</v>
      </c>
      <c r="K38" s="286">
        <f t="shared" si="2"/>
        <v>3.952686368046307E-2</v>
      </c>
      <c r="L38" s="286"/>
      <c r="M38" s="287">
        <f t="shared" si="3"/>
        <v>34579876</v>
      </c>
      <c r="O38" s="257">
        <f>(VLOOKUP(B38,'Montos por Agrupación'!$B$14:$H$19,6,0)*K38)</f>
        <v>34579875.657224439</v>
      </c>
      <c r="P38" s="252">
        <v>34579876</v>
      </c>
      <c r="Q38" s="90"/>
      <c r="T38"/>
      <c r="U38"/>
      <c r="V38"/>
      <c r="W38"/>
      <c r="Y38" s="140"/>
    </row>
    <row r="39" spans="1:25" ht="15" customHeight="1" x14ac:dyDescent="0.25">
      <c r="A39" s="280">
        <v>13108</v>
      </c>
      <c r="B39" s="281">
        <f>VLOOKUP(A39,'Agrupaciones y Códigos Comunas'!$A$1:$C$346,3,0)</f>
        <v>1</v>
      </c>
      <c r="C39" s="282" t="s">
        <v>196</v>
      </c>
      <c r="D39" s="283">
        <f>VLOOKUP(A39,'Numero de patentes'!$A$3:$N$348,14,0)</f>
        <v>0.81984863020999899</v>
      </c>
      <c r="E39" s="283">
        <f>VLOOKUP(A39,'Ing de Gestión vs Gast Interno'!$A$2:$F$347,6,0)</f>
        <v>0.32824665139223047</v>
      </c>
      <c r="F39" s="283">
        <f>VLOOKUP(A39,'Reportabilidad CGR'!$A$3:$R$348,18,0)</f>
        <v>1</v>
      </c>
      <c r="G39" s="283">
        <f>VLOOKUP(A39,'Deuda Previsional'!$A$1:$K$346,11,0)</f>
        <v>1</v>
      </c>
      <c r="H39" s="283">
        <f>VLOOKUP(A39,Proyectos!$A$3:$N$348,14,0)</f>
        <v>0.85</v>
      </c>
      <c r="I39" s="284">
        <f t="shared" si="1"/>
        <v>0.79961905632044594</v>
      </c>
      <c r="J39" s="285">
        <v>24</v>
      </c>
      <c r="K39" s="286">
        <f t="shared" si="2"/>
        <v>3.9495363223811426E-2</v>
      </c>
      <c r="L39" s="286"/>
      <c r="M39" s="287">
        <f t="shared" si="3"/>
        <v>34552318</v>
      </c>
      <c r="O39" s="257">
        <f>(VLOOKUP(B39,'Montos por Agrupación'!$B$14:$H$19,6,0)*K39)</f>
        <v>34552317.642934069</v>
      </c>
      <c r="P39" s="252">
        <v>34552318</v>
      </c>
      <c r="Q39" s="90"/>
      <c r="T39"/>
      <c r="U39"/>
      <c r="V39"/>
      <c r="W39"/>
      <c r="Y39" s="140"/>
    </row>
    <row r="40" spans="1:25" ht="15" customHeight="1" x14ac:dyDescent="0.25">
      <c r="A40" s="73">
        <v>13112</v>
      </c>
      <c r="B40" s="77">
        <f>VLOOKUP(A40,'Agrupaciones y Códigos Comunas'!$A$1:$C$346,3,0)</f>
        <v>1</v>
      </c>
      <c r="C40" s="123" t="s">
        <v>131</v>
      </c>
      <c r="D40" s="119">
        <f>VLOOKUP(A40,'Numero de patentes'!$A$3:$N$348,14,0)</f>
        <v>0.93835168104730737</v>
      </c>
      <c r="E40" s="119">
        <f>VLOOKUP(A40,'Ing de Gestión vs Gast Interno'!$A$2:$F$347,6,0)</f>
        <v>9.3434490868567158E-2</v>
      </c>
      <c r="F40" s="119">
        <f>VLOOKUP(A40,'Reportabilidad CGR'!$A$3:$R$348,18,0)</f>
        <v>1</v>
      </c>
      <c r="G40" s="119">
        <f>VLOOKUP(A40,'Deuda Previsional'!$A$1:$K$346,11,0)</f>
        <v>1</v>
      </c>
      <c r="H40" s="119">
        <f>VLOOKUP(A40,Proyectos!$A$3:$N$348,14,0)</f>
        <v>0.95</v>
      </c>
      <c r="I40" s="120">
        <f t="shared" si="1"/>
        <v>0.79635723438317485</v>
      </c>
      <c r="J40" s="121">
        <v>25</v>
      </c>
      <c r="K40" s="77"/>
      <c r="L40" s="77"/>
      <c r="M40" s="147">
        <f>VLOOKUP(B40,'Montos por Agrupación'!$B$14:$G$20,6,FALSE)*K40</f>
        <v>0</v>
      </c>
      <c r="O40" s="257">
        <f>(VLOOKUP(B40,'Montos por Agrupación'!$B$14:$H$19,6,0)*K40)</f>
        <v>0</v>
      </c>
      <c r="Q40" s="90"/>
      <c r="T40"/>
      <c r="U40"/>
      <c r="V40"/>
      <c r="W40"/>
      <c r="Y40" s="140"/>
    </row>
    <row r="41" spans="1:25" ht="15" customHeight="1" x14ac:dyDescent="0.25">
      <c r="A41" s="73">
        <v>2101</v>
      </c>
      <c r="B41" s="77">
        <f>VLOOKUP(A41,'Agrupaciones y Códigos Comunas'!$A$1:$C$346,3,0)</f>
        <v>1</v>
      </c>
      <c r="C41" s="123" t="s">
        <v>128</v>
      </c>
      <c r="D41" s="119">
        <f>VLOOKUP(A41,'Numero de patentes'!$A$3:$N$348,14,0)</f>
        <v>0.85963074505695958</v>
      </c>
      <c r="E41" s="119">
        <f>VLOOKUP(A41,'Ing de Gestión vs Gast Interno'!$A$2:$F$347,6,0)</f>
        <v>0.49366710575576195</v>
      </c>
      <c r="F41" s="119">
        <f>VLOOKUP(A41,'Reportabilidad CGR'!$A$3:$R$348,18,0)</f>
        <v>1</v>
      </c>
      <c r="G41" s="119">
        <f>VLOOKUP(A41,'Deuda Previsional'!$A$1:$K$346,11,0)</f>
        <v>1</v>
      </c>
      <c r="H41" s="119">
        <f>VLOOKUP(A41,Proyectos!$A$3:$N$348,14,0)</f>
        <v>0.60563380281690138</v>
      </c>
      <c r="I41" s="120">
        <f t="shared" si="1"/>
        <v>0.79178633072592475</v>
      </c>
      <c r="J41" s="121">
        <v>26</v>
      </c>
      <c r="K41" s="77"/>
      <c r="L41" s="77"/>
      <c r="M41" s="147">
        <f>VLOOKUP(B41,'Montos por Agrupación'!$B$14:$G$20,6,FALSE)*K41</f>
        <v>0</v>
      </c>
      <c r="O41" s="257">
        <f>(VLOOKUP(B41,'Montos por Agrupación'!$B$14:$H$19,6,0)*K41)</f>
        <v>0</v>
      </c>
      <c r="Q41" s="90"/>
      <c r="T41"/>
      <c r="U41"/>
      <c r="V41"/>
      <c r="W41"/>
      <c r="Y41" s="140"/>
    </row>
    <row r="42" spans="1:25" ht="15" customHeight="1" x14ac:dyDescent="0.25">
      <c r="A42" s="73">
        <v>9101</v>
      </c>
      <c r="B42" s="77">
        <f>VLOOKUP(A42,'Agrupaciones y Códigos Comunas'!$A$1:$C$346,3,0)</f>
        <v>1</v>
      </c>
      <c r="C42" s="123" t="s">
        <v>87</v>
      </c>
      <c r="D42" s="119">
        <f>VLOOKUP(A42,'Numero de patentes'!$A$3:$N$348,14,0)</f>
        <v>0.81469463041399093</v>
      </c>
      <c r="E42" s="119">
        <f>VLOOKUP(A42,'Ing de Gestión vs Gast Interno'!$A$2:$F$347,6,0)</f>
        <v>0.31100364534714103</v>
      </c>
      <c r="F42" s="119">
        <f>VLOOKUP(A42,'Reportabilidad CGR'!$A$3:$R$348,18,0)</f>
        <v>0.96153846153846156</v>
      </c>
      <c r="G42" s="119">
        <f>VLOOKUP(A42,'Deuda Previsional'!$A$1:$K$346,11,0)</f>
        <v>1</v>
      </c>
      <c r="H42" s="119">
        <f>VLOOKUP(A42,Proyectos!$A$3:$N$348,14,0)</f>
        <v>0.82894736842105265</v>
      </c>
      <c r="I42" s="120">
        <f t="shared" si="1"/>
        <v>0.78323682114412918</v>
      </c>
      <c r="J42" s="121">
        <v>27</v>
      </c>
      <c r="K42" s="77"/>
      <c r="L42" s="77"/>
      <c r="M42" s="147">
        <f>VLOOKUP(B42,'Montos por Agrupación'!$B$14:$G$20,6,FALSE)*K42</f>
        <v>0</v>
      </c>
      <c r="O42" s="257">
        <f>(VLOOKUP(B42,'Montos por Agrupación'!$B$14:$H$19,6,0)*K42)</f>
        <v>0</v>
      </c>
      <c r="Q42" s="90"/>
      <c r="T42"/>
      <c r="U42"/>
      <c r="V42"/>
      <c r="W42"/>
      <c r="Y42" s="140"/>
    </row>
    <row r="43" spans="1:25" ht="15" customHeight="1" x14ac:dyDescent="0.25">
      <c r="A43" s="73">
        <v>5804</v>
      </c>
      <c r="B43" s="77">
        <f>VLOOKUP(A43,'Agrupaciones y Códigos Comunas'!$A$1:$C$346,3,0)</f>
        <v>1</v>
      </c>
      <c r="C43" s="123" t="s">
        <v>257</v>
      </c>
      <c r="D43" s="119">
        <f>VLOOKUP(A43,'Numero de patentes'!$A$3:$N$348,14,0)</f>
        <v>0.82716981132075473</v>
      </c>
      <c r="E43" s="119">
        <f>VLOOKUP(A43,'Ing de Gestión vs Gast Interno'!$A$2:$F$347,6,0)</f>
        <v>0.11148809787434119</v>
      </c>
      <c r="F43" s="119">
        <f>VLOOKUP(A43,'Reportabilidad CGR'!$A$3:$R$348,18,0)</f>
        <v>1</v>
      </c>
      <c r="G43" s="119">
        <f>VLOOKUP(A43,'Deuda Previsional'!$A$1:$K$346,11,0)</f>
        <v>1</v>
      </c>
      <c r="H43" s="119">
        <f>VLOOKUP(A43,Proyectos!$A$3:$N$348,14,0)</f>
        <v>0.97101449275362317</v>
      </c>
      <c r="I43" s="120">
        <f t="shared" si="1"/>
        <v>0.78193448038974389</v>
      </c>
      <c r="J43" s="121">
        <v>28</v>
      </c>
      <c r="K43" s="77"/>
      <c r="L43" s="77"/>
      <c r="M43" s="147">
        <f>VLOOKUP(B43,'Montos por Agrupación'!$B$14:$G$20,6,FALSE)*K43</f>
        <v>0</v>
      </c>
      <c r="O43" s="257">
        <f>(VLOOKUP(B43,'Montos por Agrupación'!$B$14:$H$19,6,0)*K43)</f>
        <v>0</v>
      </c>
      <c r="Q43" s="90"/>
      <c r="T43"/>
      <c r="U43"/>
      <c r="V43"/>
      <c r="W43"/>
      <c r="Y43" s="140"/>
    </row>
    <row r="44" spans="1:25" ht="15" customHeight="1" x14ac:dyDescent="0.25">
      <c r="A44" s="73">
        <v>13120</v>
      </c>
      <c r="B44" s="77">
        <f>VLOOKUP(A44,'Agrupaciones y Códigos Comunas'!$A$1:$C$346,3,0)</f>
        <v>1</v>
      </c>
      <c r="C44" s="123" t="s">
        <v>341</v>
      </c>
      <c r="D44" s="119">
        <f>VLOOKUP(A44,'Numero de patentes'!$A$3:$N$348,14,0)</f>
        <v>0.59295727073129534</v>
      </c>
      <c r="E44" s="119">
        <f>VLOOKUP(A44,'Ing de Gestión vs Gast Interno'!$A$2:$F$347,6,0)</f>
        <v>0.55743301497113973</v>
      </c>
      <c r="F44" s="119">
        <f>VLOOKUP(A44,'Reportabilidad CGR'!$A$3:$R$348,18,0)</f>
        <v>0.84615384615384615</v>
      </c>
      <c r="G44" s="119">
        <f>VLOOKUP(A44,'Deuda Previsional'!$A$1:$K$346,11,0)</f>
        <v>1</v>
      </c>
      <c r="H44" s="119">
        <f>VLOOKUP(A44,Proyectos!$A$3:$N$348,14,0)</f>
        <v>0.88888888888888884</v>
      </c>
      <c r="I44" s="120">
        <f t="shared" si="1"/>
        <v>0.77708660414903408</v>
      </c>
      <c r="J44" s="121">
        <v>29</v>
      </c>
      <c r="K44" s="77"/>
      <c r="L44" s="77"/>
      <c r="M44" s="147">
        <f>VLOOKUP(B44,'Montos por Agrupación'!$B$14:$G$20,6,FALSE)*K44</f>
        <v>0</v>
      </c>
      <c r="O44" s="257">
        <f>(VLOOKUP(B44,'Montos por Agrupación'!$B$14:$H$19,6,0)*K44)</f>
        <v>0</v>
      </c>
      <c r="Q44" s="90"/>
      <c r="T44"/>
      <c r="U44"/>
      <c r="V44"/>
      <c r="W44"/>
      <c r="Y44" s="140"/>
    </row>
    <row r="45" spans="1:25" ht="15" customHeight="1" x14ac:dyDescent="0.25">
      <c r="A45" s="73">
        <v>8101</v>
      </c>
      <c r="B45" s="77">
        <f>VLOOKUP(A45,'Agrupaciones y Códigos Comunas'!$A$1:$C$346,3,0)</f>
        <v>1</v>
      </c>
      <c r="C45" s="123" t="s">
        <v>127</v>
      </c>
      <c r="D45" s="119">
        <f>VLOOKUP(A45,'Numero de patentes'!$A$3:$N$348,14,0)</f>
        <v>0.67604804074341529</v>
      </c>
      <c r="E45" s="119">
        <f>VLOOKUP(A45,'Ing de Gestión vs Gast Interno'!$A$2:$F$347,6,0)</f>
        <v>0.41200306131304687</v>
      </c>
      <c r="F45" s="119">
        <f>VLOOKUP(A45,'Reportabilidad CGR'!$A$3:$R$348,18,0)</f>
        <v>1</v>
      </c>
      <c r="G45" s="119">
        <f>VLOOKUP(A45,'Deuda Previsional'!$A$1:$K$346,11,0)</f>
        <v>1</v>
      </c>
      <c r="H45" s="119">
        <f>VLOOKUP(A45,Proyectos!$A$3:$N$348,14,0)</f>
        <v>0.78378378378378377</v>
      </c>
      <c r="I45" s="120">
        <f t="shared" si="1"/>
        <v>0.77436697716804925</v>
      </c>
      <c r="J45" s="121">
        <v>30</v>
      </c>
      <c r="K45" s="77"/>
      <c r="L45" s="77"/>
      <c r="M45" s="147">
        <f>VLOOKUP(B45,'Montos por Agrupación'!$B$14:$G$20,6,FALSE)*K45</f>
        <v>0</v>
      </c>
      <c r="O45" s="257">
        <f>(VLOOKUP(B45,'Montos por Agrupación'!$B$14:$H$19,6,0)*K45)</f>
        <v>0</v>
      </c>
      <c r="Q45" s="90"/>
      <c r="T45"/>
      <c r="U45"/>
      <c r="V45"/>
      <c r="W45"/>
      <c r="Y45" s="140"/>
    </row>
    <row r="46" spans="1:25" ht="15" customHeight="1" x14ac:dyDescent="0.25">
      <c r="A46" s="73">
        <v>13116</v>
      </c>
      <c r="B46" s="77">
        <f>VLOOKUP(A46,'Agrupaciones y Códigos Comunas'!$A$1:$C$346,3,0)</f>
        <v>1</v>
      </c>
      <c r="C46" s="123" t="s">
        <v>22</v>
      </c>
      <c r="D46" s="119">
        <f>VLOOKUP(A46,'Numero de patentes'!$A$3:$N$348,14,0)</f>
        <v>0.80126234906695937</v>
      </c>
      <c r="E46" s="119">
        <f>VLOOKUP(A46,'Ing de Gestión vs Gast Interno'!$A$2:$F$347,6,0)</f>
        <v>0.12459326716705425</v>
      </c>
      <c r="F46" s="119">
        <f>VLOOKUP(A46,'Reportabilidad CGR'!$A$3:$R$348,18,0)</f>
        <v>1</v>
      </c>
      <c r="G46" s="119">
        <f>VLOOKUP(A46,'Deuda Previsional'!$A$1:$K$346,11,0)</f>
        <v>1</v>
      </c>
      <c r="H46" s="119">
        <f>VLOOKUP(A46,Proyectos!$A$3:$N$348,14,0)</f>
        <v>0.93333333333333335</v>
      </c>
      <c r="I46" s="120">
        <f t="shared" si="1"/>
        <v>0.77183778991346941</v>
      </c>
      <c r="J46" s="121">
        <v>31</v>
      </c>
      <c r="K46" s="77"/>
      <c r="L46" s="77"/>
      <c r="M46" s="147">
        <f>VLOOKUP(B46,'Montos por Agrupación'!$B$14:$G$20,6,FALSE)*K46</f>
        <v>0</v>
      </c>
      <c r="O46" s="257">
        <f>(VLOOKUP(B46,'Montos por Agrupación'!$B$14:$H$19,6,0)*K46)</f>
        <v>0</v>
      </c>
      <c r="Q46" s="90"/>
      <c r="T46"/>
      <c r="U46"/>
      <c r="V46"/>
      <c r="W46"/>
      <c r="Y46" s="140"/>
    </row>
    <row r="47" spans="1:25" ht="15" customHeight="1" x14ac:dyDescent="0.25">
      <c r="A47" s="73">
        <v>7101</v>
      </c>
      <c r="B47" s="77">
        <f>VLOOKUP(A47,'Agrupaciones y Códigos Comunas'!$A$1:$C$346,3,0)</f>
        <v>1</v>
      </c>
      <c r="C47" s="123" t="s">
        <v>30</v>
      </c>
      <c r="D47" s="119">
        <f>VLOOKUP(A47,'Numero de patentes'!$A$3:$N$348,14,0)</f>
        <v>0.6004271520104002</v>
      </c>
      <c r="E47" s="119">
        <f>VLOOKUP(A47,'Ing de Gestión vs Gast Interno'!$A$2:$F$347,6,0)</f>
        <v>0.39818985541826069</v>
      </c>
      <c r="F47" s="119">
        <f>VLOOKUP(A47,'Reportabilidad CGR'!$A$3:$R$348,18,0)</f>
        <v>1</v>
      </c>
      <c r="G47" s="119">
        <f>VLOOKUP(A47,'Deuda Previsional'!$A$1:$K$346,11,0)</f>
        <v>1</v>
      </c>
      <c r="H47" s="119">
        <f>VLOOKUP(A47,Proyectos!$A$3:$N$348,14,0)</f>
        <v>0.8271604938271605</v>
      </c>
      <c r="I47" s="120">
        <f t="shared" si="1"/>
        <v>0.7651555002511643</v>
      </c>
      <c r="J47" s="121">
        <v>32</v>
      </c>
      <c r="K47" s="77"/>
      <c r="L47" s="77"/>
      <c r="M47" s="147">
        <f>VLOOKUP(B47,'Montos por Agrupación'!$B$14:$G$20,6,FALSE)*K47</f>
        <v>0</v>
      </c>
      <c r="O47" s="257">
        <f>(VLOOKUP(B47,'Montos por Agrupación'!$B$14:$H$19,6,0)*K47)</f>
        <v>0</v>
      </c>
      <c r="Q47" s="90"/>
      <c r="T47"/>
      <c r="U47"/>
      <c r="V47"/>
      <c r="W47"/>
      <c r="Y47" s="140"/>
    </row>
    <row r="48" spans="1:25" ht="15" customHeight="1" x14ac:dyDescent="0.25">
      <c r="A48" s="73">
        <v>13110</v>
      </c>
      <c r="B48" s="77">
        <f>VLOOKUP(A48,'Agrupaciones y Códigos Comunas'!$A$1:$C$346,3,0)</f>
        <v>1</v>
      </c>
      <c r="C48" s="123" t="s">
        <v>339</v>
      </c>
      <c r="D48" s="119">
        <f>VLOOKUP(A48,'Numero de patentes'!$A$3:$N$348,14,0)</f>
        <v>0.62160526514864967</v>
      </c>
      <c r="E48" s="119">
        <f>VLOOKUP(A48,'Ing de Gestión vs Gast Interno'!$A$2:$F$347,6,0)</f>
        <v>0.26097187920705978</v>
      </c>
      <c r="F48" s="119">
        <f>VLOOKUP(A48,'Reportabilidad CGR'!$A$3:$R$348,18,0)</f>
        <v>1</v>
      </c>
      <c r="G48" s="119">
        <f>VLOOKUP(A48,'Deuda Previsional'!$A$1:$K$346,11,0)</f>
        <v>1</v>
      </c>
      <c r="H48" s="119">
        <f>VLOOKUP(A48,Proyectos!$A$3:$N$348,14,0)</f>
        <v>0.92592592592592593</v>
      </c>
      <c r="I48" s="120">
        <f t="shared" si="1"/>
        <v>0.76170061405632716</v>
      </c>
      <c r="J48" s="121">
        <v>33</v>
      </c>
      <c r="K48" s="77"/>
      <c r="L48" s="77"/>
      <c r="M48" s="147">
        <f>VLOOKUP(B48,'Montos por Agrupación'!$B$14:$G$20,6,FALSE)*K48</f>
        <v>0</v>
      </c>
      <c r="O48" s="257">
        <f>(VLOOKUP(B48,'Montos por Agrupación'!$B$14:$H$19,6,0)*K48)</f>
        <v>0</v>
      </c>
      <c r="Q48" s="90"/>
      <c r="T48"/>
      <c r="U48"/>
      <c r="V48"/>
      <c r="W48"/>
      <c r="Y48" s="140"/>
    </row>
    <row r="49" spans="1:25" ht="15" customHeight="1" x14ac:dyDescent="0.25">
      <c r="A49" s="73">
        <v>13111</v>
      </c>
      <c r="B49" s="77">
        <f>VLOOKUP(A49,'Agrupaciones y Códigos Comunas'!$A$1:$C$346,3,0)</f>
        <v>1</v>
      </c>
      <c r="C49" s="123" t="s">
        <v>279</v>
      </c>
      <c r="D49" s="119">
        <f>VLOOKUP(A49,'Numero de patentes'!$A$3:$N$348,14,0)</f>
        <v>0.75914981855883878</v>
      </c>
      <c r="E49" s="119">
        <f>VLOOKUP(A49,'Ing de Gestión vs Gast Interno'!$A$2:$F$347,6,0)</f>
        <v>0.13136530886350456</v>
      </c>
      <c r="F49" s="119">
        <f>VLOOKUP(A49,'Reportabilidad CGR'!$A$3:$R$348,18,0)</f>
        <v>1</v>
      </c>
      <c r="G49" s="119">
        <f>VLOOKUP(A49,'Deuda Previsional'!$A$1:$K$346,11,0)</f>
        <v>1</v>
      </c>
      <c r="H49" s="119">
        <f>VLOOKUP(A49,Proyectos!$A$3:$N$348,14,0)</f>
        <v>0.90476190476190477</v>
      </c>
      <c r="I49" s="120">
        <f t="shared" si="1"/>
        <v>0.75905540643684977</v>
      </c>
      <c r="J49" s="121">
        <v>34</v>
      </c>
      <c r="K49" s="77"/>
      <c r="L49" s="77"/>
      <c r="M49" s="147">
        <f>VLOOKUP(B49,'Montos por Agrupación'!$B$14:$G$20,6,FALSE)*K49</f>
        <v>0</v>
      </c>
      <c r="O49" s="257">
        <f>(VLOOKUP(B49,'Montos por Agrupación'!$B$14:$H$19,6,0)*K49)</f>
        <v>0</v>
      </c>
      <c r="Q49" s="90"/>
      <c r="T49"/>
      <c r="U49"/>
      <c r="V49"/>
      <c r="W49"/>
      <c r="Y49" s="140"/>
    </row>
    <row r="50" spans="1:25" ht="15" customHeight="1" x14ac:dyDescent="0.25">
      <c r="A50" s="73">
        <v>8108</v>
      </c>
      <c r="B50" s="77">
        <f>VLOOKUP(A50,'Agrupaciones y Códigos Comunas'!$A$1:$C$346,3,0)</f>
        <v>1</v>
      </c>
      <c r="C50" s="123" t="s">
        <v>303</v>
      </c>
      <c r="D50" s="119">
        <f>VLOOKUP(A50,'Numero de patentes'!$A$3:$N$348,14,0)</f>
        <v>0.71599045346062051</v>
      </c>
      <c r="E50" s="119">
        <f>VLOOKUP(A50,'Ing de Gestión vs Gast Interno'!$A$2:$F$347,6,0)</f>
        <v>0.26092110711453981</v>
      </c>
      <c r="F50" s="119">
        <f>VLOOKUP(A50,'Reportabilidad CGR'!$A$3:$R$348,18,0)</f>
        <v>1</v>
      </c>
      <c r="G50" s="119">
        <f>VLOOKUP(A50,'Deuda Previsional'!$A$1:$K$346,11,0)</f>
        <v>1</v>
      </c>
      <c r="H50" s="119">
        <f>VLOOKUP(A50,Proyectos!$A$3:$N$348,14,0)</f>
        <v>0.74</v>
      </c>
      <c r="I50" s="120">
        <f t="shared" si="1"/>
        <v>0.74338231211503214</v>
      </c>
      <c r="J50" s="121">
        <v>35</v>
      </c>
      <c r="K50" s="77"/>
      <c r="L50" s="77"/>
      <c r="M50" s="147">
        <f>VLOOKUP(B50,'Montos por Agrupación'!$B$14:$G$20,6,FALSE)*K50</f>
        <v>0</v>
      </c>
      <c r="O50" s="257">
        <f>(VLOOKUP(B50,'Montos por Agrupación'!$B$14:$H$19,6,0)*K50)</f>
        <v>0</v>
      </c>
      <c r="Q50" s="90"/>
      <c r="T50"/>
      <c r="U50"/>
      <c r="V50"/>
      <c r="W50"/>
      <c r="Y50" s="140"/>
    </row>
    <row r="51" spans="1:25" ht="15" customHeight="1" x14ac:dyDescent="0.25">
      <c r="A51" s="73">
        <v>13131</v>
      </c>
      <c r="B51" s="77">
        <f>VLOOKUP(A51,'Agrupaciones y Códigos Comunas'!$A$1:$C$346,3,0)</f>
        <v>1</v>
      </c>
      <c r="C51" s="123" t="s">
        <v>5</v>
      </c>
      <c r="D51" s="119">
        <f>VLOOKUP(A51,'Numero de patentes'!$A$3:$N$348,14,0)</f>
        <v>0.72158740695083212</v>
      </c>
      <c r="E51" s="119">
        <f>VLOOKUP(A51,'Ing de Gestión vs Gast Interno'!$A$2:$F$347,6,0)</f>
        <v>0.12970182418053264</v>
      </c>
      <c r="F51" s="119">
        <f>VLOOKUP(A51,'Reportabilidad CGR'!$A$3:$R$348,18,0)</f>
        <v>0.98076923076923073</v>
      </c>
      <c r="G51" s="119">
        <f>VLOOKUP(A51,'Deuda Previsional'!$A$1:$K$346,11,0)</f>
        <v>1</v>
      </c>
      <c r="H51" s="119">
        <f>VLOOKUP(A51,Proyectos!$A$3:$N$348,14,0)</f>
        <v>0.8571428571428571</v>
      </c>
      <c r="I51" s="120">
        <f t="shared" si="1"/>
        <v>0.7378402638086905</v>
      </c>
      <c r="J51" s="121">
        <v>36</v>
      </c>
      <c r="K51" s="77"/>
      <c r="L51" s="77"/>
      <c r="M51" s="147">
        <f>VLOOKUP(B51,'Montos por Agrupación'!$B$14:$G$20,6,FALSE)*K51</f>
        <v>0</v>
      </c>
      <c r="O51" s="257">
        <f>(VLOOKUP(B51,'Montos por Agrupación'!$B$14:$H$19,6,0)*K51)</f>
        <v>0</v>
      </c>
      <c r="Q51" s="90"/>
      <c r="T51"/>
      <c r="U51"/>
      <c r="V51"/>
      <c r="W51"/>
      <c r="Y51" s="140"/>
    </row>
    <row r="52" spans="1:25" ht="15" customHeight="1" x14ac:dyDescent="0.25">
      <c r="A52" s="73">
        <v>8103</v>
      </c>
      <c r="B52" s="77">
        <f>VLOOKUP(A52,'Agrupaciones y Códigos Comunas'!$A$1:$C$346,3,0)</f>
        <v>1</v>
      </c>
      <c r="C52" s="123" t="s">
        <v>48</v>
      </c>
      <c r="D52" s="119">
        <f>VLOOKUP(A52,'Numero de patentes'!$A$3:$N$348,14,0)</f>
        <v>0.92439948527309124</v>
      </c>
      <c r="E52" s="119">
        <f>VLOOKUP(A52,'Ing de Gestión vs Gast Interno'!$A$2:$F$347,6,0)</f>
        <v>0.16914914833052561</v>
      </c>
      <c r="F52" s="119">
        <f>VLOOKUP(A52,'Reportabilidad CGR'!$A$3:$R$348,18,0)</f>
        <v>1</v>
      </c>
      <c r="G52" s="119">
        <f>VLOOKUP(A52,'Deuda Previsional'!$A$1:$K$346,11,0)</f>
        <v>1</v>
      </c>
      <c r="H52" s="119">
        <f>VLOOKUP(A52,Proyectos!$A$3:$N$348,14,0)</f>
        <v>0.56666666666666665</v>
      </c>
      <c r="I52" s="120">
        <f t="shared" si="1"/>
        <v>0.73204306005405662</v>
      </c>
      <c r="J52" s="121">
        <v>37</v>
      </c>
      <c r="K52" s="77"/>
      <c r="L52" s="77"/>
      <c r="M52" s="147">
        <f>VLOOKUP(B52,'Montos por Agrupación'!$B$14:$G$20,6,FALSE)*K52</f>
        <v>0</v>
      </c>
      <c r="O52" s="257">
        <f>(VLOOKUP(B52,'Montos por Agrupación'!$B$14:$H$19,6,0)*K52)</f>
        <v>0</v>
      </c>
      <c r="Q52" s="90"/>
      <c r="T52"/>
      <c r="U52"/>
      <c r="V52"/>
      <c r="W52"/>
      <c r="Y52" s="140"/>
    </row>
    <row r="53" spans="1:25" ht="15" customHeight="1" x14ac:dyDescent="0.25">
      <c r="A53" s="73">
        <v>13126</v>
      </c>
      <c r="B53" s="77">
        <f>VLOOKUP(A53,'Agrupaciones y Códigos Comunas'!$A$1:$C$346,3,0)</f>
        <v>1</v>
      </c>
      <c r="C53" s="123" t="s">
        <v>106</v>
      </c>
      <c r="D53" s="119">
        <f>VLOOKUP(A53,'Numero de patentes'!$A$3:$N$348,14,0)</f>
        <v>0.91243881090543655</v>
      </c>
      <c r="E53" s="119">
        <f>VLOOKUP(A53,'Ing de Gestión vs Gast Interno'!$A$2:$F$347,6,0)</f>
        <v>0.31183469808981601</v>
      </c>
      <c r="F53" s="119">
        <f>VLOOKUP(A53,'Reportabilidad CGR'!$A$3:$R$348,18,0)</f>
        <v>1</v>
      </c>
      <c r="G53" s="119">
        <f>VLOOKUP(A53,'Deuda Previsional'!$A$1:$K$346,11,0)</f>
        <v>0</v>
      </c>
      <c r="H53" s="119">
        <f>VLOOKUP(A53,Proyectos!$A$3:$N$348,14,0)</f>
        <v>1</v>
      </c>
      <c r="I53" s="120">
        <f t="shared" si="1"/>
        <v>0.64485470179905047</v>
      </c>
      <c r="J53" s="121">
        <v>38</v>
      </c>
      <c r="K53" s="77"/>
      <c r="L53" s="77"/>
      <c r="M53" s="147">
        <f>VLOOKUP(B53,'Montos por Agrupación'!$B$14:$G$20,6,FALSE)*K53</f>
        <v>0</v>
      </c>
      <c r="O53" s="257">
        <f>(VLOOKUP(B53,'Montos por Agrupación'!$B$14:$H$19,6,0)*K53)</f>
        <v>0</v>
      </c>
      <c r="Q53" s="90"/>
      <c r="T53"/>
      <c r="U53"/>
      <c r="V53"/>
      <c r="W53"/>
      <c r="Y53" s="140"/>
    </row>
    <row r="54" spans="1:25" ht="15" customHeight="1" x14ac:dyDescent="0.25">
      <c r="A54" s="73">
        <v>13130</v>
      </c>
      <c r="B54" s="77">
        <f>VLOOKUP(A54,'Agrupaciones y Códigos Comunas'!$A$1:$C$346,3,0)</f>
        <v>1</v>
      </c>
      <c r="C54" s="123" t="s">
        <v>197</v>
      </c>
      <c r="D54" s="119">
        <f>VLOOKUP(A54,'Numero de patentes'!$A$3:$N$348,14,0)</f>
        <v>0.85955209613546357</v>
      </c>
      <c r="E54" s="119">
        <f>VLOOKUP(A54,'Ing de Gestión vs Gast Interno'!$A$2:$F$347,6,0)</f>
        <v>0.40177161481874074</v>
      </c>
      <c r="F54" s="119">
        <f>VLOOKUP(A54,'Reportabilidad CGR'!$A$3:$R$348,18,0)</f>
        <v>0.98076923076923073</v>
      </c>
      <c r="G54" s="119">
        <f>VLOOKUP(A54,'Deuda Previsional'!$A$1:$K$346,11,0)</f>
        <v>0</v>
      </c>
      <c r="H54" s="119">
        <f>VLOOKUP(A54,Proyectos!$A$3:$N$348,14,0)</f>
        <v>0.9285714285714286</v>
      </c>
      <c r="I54" s="120">
        <f t="shared" si="1"/>
        <v>0.63413287405897278</v>
      </c>
      <c r="J54" s="121">
        <v>39</v>
      </c>
      <c r="K54" s="77"/>
      <c r="L54" s="77"/>
      <c r="M54" s="147">
        <f>VLOOKUP(B54,'Montos por Agrupación'!$B$14:$G$20,6,FALSE)*K54</f>
        <v>0</v>
      </c>
      <c r="O54" s="257">
        <f>(VLOOKUP(B54,'Montos por Agrupación'!$B$14:$H$19,6,0)*K54)</f>
        <v>0</v>
      </c>
      <c r="Q54" s="90"/>
      <c r="T54"/>
      <c r="U54"/>
      <c r="V54"/>
      <c r="W54"/>
      <c r="Y54" s="140"/>
    </row>
    <row r="55" spans="1:25" ht="15" customHeight="1" x14ac:dyDescent="0.25">
      <c r="A55" s="73">
        <v>13401</v>
      </c>
      <c r="B55" s="77">
        <f>VLOOKUP(A55,'Agrupaciones y Códigos Comunas'!$A$1:$C$346,3,0)</f>
        <v>1</v>
      </c>
      <c r="C55" s="123" t="s">
        <v>116</v>
      </c>
      <c r="D55" s="119">
        <f>VLOOKUP(A55,'Numero de patentes'!$A$3:$N$348,14,0)</f>
        <v>0.83858635629937983</v>
      </c>
      <c r="E55" s="119">
        <f>VLOOKUP(A55,'Ing de Gestión vs Gast Interno'!$A$2:$F$347,6,0)</f>
        <v>0.33959359543528145</v>
      </c>
      <c r="F55" s="119">
        <f>VLOOKUP(A55,'Reportabilidad CGR'!$A$3:$R$348,18,0)</f>
        <v>1</v>
      </c>
      <c r="G55" s="119">
        <f>VLOOKUP(A55,'Deuda Previsional'!$A$1:$K$346,11,0)</f>
        <v>0</v>
      </c>
      <c r="H55" s="119">
        <f>VLOOKUP(A55,Proyectos!$A$3:$N$348,14,0)</f>
        <v>0.96666666666666667</v>
      </c>
      <c r="I55" s="120">
        <f t="shared" si="1"/>
        <v>0.62896932368026559</v>
      </c>
      <c r="J55" s="121">
        <v>40</v>
      </c>
      <c r="K55" s="77"/>
      <c r="L55" s="77"/>
      <c r="M55" s="147">
        <f>VLOOKUP(B55,'Montos por Agrupación'!$B$14:$G$20,6,FALSE)*K55</f>
        <v>0</v>
      </c>
      <c r="O55" s="257">
        <f>(VLOOKUP(B55,'Montos por Agrupación'!$B$14:$H$19,6,0)*K55)</f>
        <v>0</v>
      </c>
      <c r="Q55" s="90"/>
      <c r="T55"/>
      <c r="U55"/>
      <c r="V55"/>
      <c r="W55"/>
      <c r="Y55" s="140"/>
    </row>
    <row r="56" spans="1:25" ht="15" customHeight="1" x14ac:dyDescent="0.25">
      <c r="A56" s="73">
        <v>13104</v>
      </c>
      <c r="B56" s="77">
        <f>VLOOKUP(A56,'Agrupaciones y Códigos Comunas'!$A$1:$C$346,3,0)</f>
        <v>1</v>
      </c>
      <c r="C56" s="123" t="s">
        <v>64</v>
      </c>
      <c r="D56" s="119">
        <f>VLOOKUP(A56,'Numero de patentes'!$A$3:$N$348,14,0)</f>
        <v>0.90555630297322753</v>
      </c>
      <c r="E56" s="119">
        <f>VLOOKUP(A56,'Ing de Gestión vs Gast Interno'!$A$2:$F$347,6,0)</f>
        <v>0.27052904069334111</v>
      </c>
      <c r="F56" s="119">
        <f>VLOOKUP(A56,'Reportabilidad CGR'!$A$3:$R$348,18,0)</f>
        <v>1</v>
      </c>
      <c r="G56" s="119">
        <f>VLOOKUP(A56,'Deuda Previsional'!$A$1:$K$346,11,0)</f>
        <v>0</v>
      </c>
      <c r="H56" s="119">
        <f>VLOOKUP(A56,Proyectos!$A$3:$N$348,14,0)</f>
        <v>0.90476190476190477</v>
      </c>
      <c r="I56" s="120">
        <f t="shared" si="1"/>
        <v>0.61616944968569476</v>
      </c>
      <c r="J56" s="121">
        <v>41</v>
      </c>
      <c r="K56" s="77"/>
      <c r="L56" s="77"/>
      <c r="M56" s="147">
        <f>VLOOKUP(B56,'Montos por Agrupación'!$B$14:$G$20,6,FALSE)*K56</f>
        <v>0</v>
      </c>
      <c r="O56" s="257">
        <f>(VLOOKUP(B56,'Montos por Agrupación'!$B$14:$H$19,6,0)*K56)</f>
        <v>0</v>
      </c>
      <c r="Q56" s="90"/>
      <c r="T56"/>
      <c r="U56"/>
      <c r="V56"/>
      <c r="W56"/>
      <c r="Y56" s="140"/>
    </row>
    <row r="57" spans="1:25" ht="15" customHeight="1" x14ac:dyDescent="0.25">
      <c r="A57" s="73">
        <v>13117</v>
      </c>
      <c r="B57" s="77">
        <f>VLOOKUP(A57,'Agrupaciones y Códigos Comunas'!$A$1:$C$346,3,0)</f>
        <v>1</v>
      </c>
      <c r="C57" s="123" t="s">
        <v>33</v>
      </c>
      <c r="D57" s="119">
        <f>VLOOKUP(A57,'Numero de patentes'!$A$3:$N$348,14,0)</f>
        <v>0.85703980588891071</v>
      </c>
      <c r="E57" s="119">
        <f>VLOOKUP(A57,'Ing de Gestión vs Gast Interno'!$A$2:$F$347,6,0)</f>
        <v>0.12359312319611204</v>
      </c>
      <c r="F57" s="119">
        <f>VLOOKUP(A57,'Reportabilidad CGR'!$A$3:$R$348,18,0)</f>
        <v>1</v>
      </c>
      <c r="G57" s="119">
        <f>VLOOKUP(A57,'Deuda Previsional'!$A$1:$K$346,11,0)</f>
        <v>3.6957666195916443E-2</v>
      </c>
      <c r="H57" s="119">
        <f>VLOOKUP(A57,Proyectos!$A$3:$N$348,14,0)</f>
        <v>1</v>
      </c>
      <c r="I57" s="120">
        <f t="shared" si="1"/>
        <v>0.6035181190561878</v>
      </c>
      <c r="J57" s="121">
        <v>42</v>
      </c>
      <c r="K57" s="77"/>
      <c r="L57" s="77"/>
      <c r="M57" s="147">
        <f>VLOOKUP(B57,'Montos por Agrupación'!$B$14:$G$20,6,FALSE)*K57</f>
        <v>0</v>
      </c>
      <c r="O57" s="257">
        <f>(VLOOKUP(B57,'Montos por Agrupación'!$B$14:$H$19,6,0)*K57)</f>
        <v>0</v>
      </c>
      <c r="Q57" s="90"/>
      <c r="T57"/>
      <c r="U57"/>
      <c r="V57"/>
      <c r="W57"/>
      <c r="Y57" s="140"/>
    </row>
    <row r="58" spans="1:25" ht="15" customHeight="1" x14ac:dyDescent="0.25">
      <c r="A58" s="73">
        <v>13121</v>
      </c>
      <c r="B58" s="77">
        <f>VLOOKUP(A58,'Agrupaciones y Códigos Comunas'!$A$1:$C$346,3,0)</f>
        <v>1</v>
      </c>
      <c r="C58" s="123" t="s">
        <v>21</v>
      </c>
      <c r="D58" s="119">
        <f>VLOOKUP(A58,'Numero de patentes'!$A$3:$N$348,14,0)</f>
        <v>0.85921270261329807</v>
      </c>
      <c r="E58" s="119">
        <f>VLOOKUP(A58,'Ing de Gestión vs Gast Interno'!$A$2:$F$347,6,0)</f>
        <v>0.20340560577172118</v>
      </c>
      <c r="F58" s="119">
        <f>VLOOKUP(A58,'Reportabilidad CGR'!$A$3:$R$348,18,0)</f>
        <v>0.98076923076923073</v>
      </c>
      <c r="G58" s="119">
        <f>VLOOKUP(A58,'Deuda Previsional'!$A$1:$K$346,11,0)</f>
        <v>0</v>
      </c>
      <c r="H58" s="119">
        <f>VLOOKUP(A58,Proyectos!$A$3:$N$348,14,0)</f>
        <v>0.90322580645161288</v>
      </c>
      <c r="I58" s="120">
        <f t="shared" si="1"/>
        <v>0.58932266912117259</v>
      </c>
      <c r="J58" s="121">
        <v>43</v>
      </c>
      <c r="K58" s="77"/>
      <c r="L58" s="77"/>
      <c r="M58" s="147">
        <f>VLOOKUP(B58,'Montos por Agrupación'!$B$14:$G$20,6,FALSE)*K58</f>
        <v>0</v>
      </c>
      <c r="O58" s="257">
        <f>(VLOOKUP(B58,'Montos por Agrupación'!$B$14:$H$19,6,0)*K58)</f>
        <v>0</v>
      </c>
      <c r="Q58" s="90"/>
      <c r="T58"/>
      <c r="U58"/>
      <c r="V58"/>
      <c r="W58"/>
      <c r="Y58" s="140"/>
    </row>
    <row r="59" spans="1:25" ht="15" customHeight="1" x14ac:dyDescent="0.25">
      <c r="A59" s="73">
        <v>13103</v>
      </c>
      <c r="B59" s="77">
        <f>VLOOKUP(A59,'Agrupaciones y Códigos Comunas'!$A$1:$C$346,3,0)</f>
        <v>1</v>
      </c>
      <c r="C59" s="123" t="s">
        <v>107</v>
      </c>
      <c r="D59" s="119">
        <f>VLOOKUP(A59,'Numero de patentes'!$A$3:$N$348,14,0)</f>
        <v>0.84392594196621917</v>
      </c>
      <c r="E59" s="119">
        <f>VLOOKUP(A59,'Ing de Gestión vs Gast Interno'!$A$2:$F$347,6,0)</f>
        <v>0.10153442101706839</v>
      </c>
      <c r="F59" s="119">
        <f>VLOOKUP(A59,'Reportabilidad CGR'!$A$3:$R$348,18,0)</f>
        <v>1</v>
      </c>
      <c r="G59" s="119">
        <f>VLOOKUP(A59,'Deuda Previsional'!$A$1:$K$346,11,0)</f>
        <v>0</v>
      </c>
      <c r="H59" s="119">
        <f>VLOOKUP(A59,Proyectos!$A$3:$N$348,14,0)</f>
        <v>0.96296296296296291</v>
      </c>
      <c r="I59" s="120">
        <f t="shared" si="1"/>
        <v>0.58168466518925022</v>
      </c>
      <c r="J59" s="121">
        <v>44</v>
      </c>
      <c r="K59" s="77"/>
      <c r="L59" s="77"/>
      <c r="M59" s="147">
        <f>VLOOKUP(B59,'Montos por Agrupación'!$B$14:$G$20,6,FALSE)*K59</f>
        <v>0</v>
      </c>
      <c r="O59" s="257">
        <f>(VLOOKUP(B59,'Montos por Agrupación'!$B$14:$H$19,6,0)*K59)</f>
        <v>0</v>
      </c>
      <c r="Q59" s="90"/>
      <c r="T59"/>
      <c r="U59"/>
      <c r="V59"/>
      <c r="W59"/>
      <c r="Y59" s="140"/>
    </row>
    <row r="60" spans="1:25" ht="15" customHeight="1" x14ac:dyDescent="0.25">
      <c r="A60" s="73">
        <v>5101</v>
      </c>
      <c r="B60" s="77">
        <f>VLOOKUP(A60,'Agrupaciones y Códigos Comunas'!$A$1:$C$346,3,0)</f>
        <v>1</v>
      </c>
      <c r="C60" s="123" t="s">
        <v>155</v>
      </c>
      <c r="D60" s="119">
        <f>VLOOKUP(A60,'Numero de patentes'!$A$3:$N$348,14,0)</f>
        <v>0.76724174897442865</v>
      </c>
      <c r="E60" s="119">
        <f>VLOOKUP(A60,'Ing de Gestión vs Gast Interno'!$A$2:$F$347,6,0)</f>
        <v>0.34078947101892537</v>
      </c>
      <c r="F60" s="119">
        <f>VLOOKUP(A60,'Reportabilidad CGR'!$A$3:$R$348,18,0)</f>
        <v>1</v>
      </c>
      <c r="G60" s="119">
        <f>VLOOKUP(A60,'Deuda Previsional'!$A$1:$K$346,11,0)</f>
        <v>0</v>
      </c>
      <c r="H60" s="119">
        <f>VLOOKUP(A60,Proyectos!$A$3:$N$348,14,0)</f>
        <v>0.78787878787878785</v>
      </c>
      <c r="I60" s="120">
        <f t="shared" si="1"/>
        <v>0.57918200157442845</v>
      </c>
      <c r="J60" s="121">
        <v>45</v>
      </c>
      <c r="K60" s="77"/>
      <c r="L60" s="77"/>
      <c r="M60" s="147">
        <f>VLOOKUP(B60,'Montos por Agrupación'!$B$14:$G$20,6,FALSE)*K60</f>
        <v>0</v>
      </c>
      <c r="O60" s="257">
        <f>(VLOOKUP(B60,'Montos por Agrupación'!$B$14:$H$19,6,0)*K60)</f>
        <v>0</v>
      </c>
      <c r="Q60" s="90"/>
      <c r="T60"/>
      <c r="U60"/>
      <c r="V60"/>
      <c r="W60"/>
      <c r="Y60" s="140"/>
    </row>
    <row r="61" spans="1:25" ht="15" customHeight="1" x14ac:dyDescent="0.25">
      <c r="A61" s="73">
        <v>5801</v>
      </c>
      <c r="B61" s="77">
        <f>VLOOKUP(A61,'Agrupaciones y Códigos Comunas'!$A$1:$C$346,3,0)</f>
        <v>1</v>
      </c>
      <c r="C61" s="179" t="s">
        <v>92</v>
      </c>
      <c r="D61" s="119">
        <f>VLOOKUP(A61,'Numero de patentes'!$A$3:$N$348,14,0)</f>
        <v>0.70850931473660084</v>
      </c>
      <c r="E61" s="119">
        <f>VLOOKUP(A61,'Ing de Gestión vs Gast Interno'!$A$2:$F$347,6,0)</f>
        <v>0.18854313105345541</v>
      </c>
      <c r="F61" s="119">
        <f>VLOOKUP(A61,'Reportabilidad CGR'!$A$3:$R$348,18,0)</f>
        <v>1</v>
      </c>
      <c r="G61" s="119">
        <f>VLOOKUP(A61,'Deuda Previsional'!$A$1:$K$346,11,0)</f>
        <v>0</v>
      </c>
      <c r="H61" s="119">
        <f>VLOOKUP(A61,Proyectos!$A$3:$N$348,14,0)</f>
        <v>0.80373831775700932</v>
      </c>
      <c r="I61" s="120">
        <f t="shared" si="1"/>
        <v>0.54015815270941314</v>
      </c>
      <c r="J61" s="121">
        <v>46</v>
      </c>
      <c r="K61" s="77"/>
      <c r="L61" s="77"/>
      <c r="M61" s="147">
        <f>VLOOKUP(B61,'Montos por Agrupación'!$B$14:$G$20,6,FALSE)*K61</f>
        <v>0</v>
      </c>
      <c r="O61" s="257">
        <f>(VLOOKUP(B61,'Montos por Agrupación'!$B$14:$H$19,6,0)*K61)</f>
        <v>0</v>
      </c>
      <c r="Q61" s="90"/>
      <c r="T61"/>
      <c r="U61"/>
      <c r="V61"/>
      <c r="W61"/>
      <c r="Y61" s="140"/>
    </row>
    <row r="62" spans="1:25" ht="15" customHeight="1" thickBot="1" x14ac:dyDescent="0.3">
      <c r="A62" s="270">
        <v>13105</v>
      </c>
      <c r="B62" s="247">
        <f>VLOOKUP(A62,'Agrupaciones y Códigos Comunas'!$A$1:$C$346,3,0)</f>
        <v>1</v>
      </c>
      <c r="C62" s="246" t="s">
        <v>278</v>
      </c>
      <c r="D62" s="248">
        <f>VLOOKUP(A62,'Numero de patentes'!$A$3:$N$348,14,0)</f>
        <v>0.6147210768282857</v>
      </c>
      <c r="E62" s="248">
        <f>VLOOKUP(A62,'Ing de Gestión vs Gast Interno'!$A$2:$F$347,6,0)</f>
        <v>0.10446810101334029</v>
      </c>
      <c r="F62" s="248">
        <f>VLOOKUP(A62,'Reportabilidad CGR'!$A$3:$R$348,18,0)</f>
        <v>1</v>
      </c>
      <c r="G62" s="248">
        <f>VLOOKUP(A62,'Deuda Previsional'!$A$1:$K$346,11,0)</f>
        <v>0</v>
      </c>
      <c r="H62" s="248">
        <f>VLOOKUP(A62,Proyectos!$A$3:$N$348,14,0)</f>
        <v>0.91304347826086951</v>
      </c>
      <c r="I62" s="249">
        <f t="shared" si="1"/>
        <v>0.52644653122049911</v>
      </c>
      <c r="J62" s="250">
        <v>47</v>
      </c>
      <c r="K62" s="247"/>
      <c r="L62" s="247"/>
      <c r="M62" s="251">
        <f>VLOOKUP(B62,'Montos por Agrupación'!$B$14:$G$20,6,FALSE)*K62</f>
        <v>0</v>
      </c>
      <c r="O62" s="257">
        <f>(VLOOKUP(B62,'Montos por Agrupación'!$B$14:$H$19,6,0)*K62)</f>
        <v>0</v>
      </c>
      <c r="Q62" s="90"/>
      <c r="T62"/>
      <c r="U62"/>
      <c r="V62"/>
      <c r="W62"/>
      <c r="Y62" s="140"/>
    </row>
    <row r="63" spans="1:25" ht="15" customHeight="1" thickTop="1" x14ac:dyDescent="0.25">
      <c r="A63" s="272">
        <v>5606</v>
      </c>
      <c r="B63" s="273">
        <f>VLOOKUP(A63,'Agrupaciones y Códigos Comunas'!$A$1:$C$346,3,0)</f>
        <v>2</v>
      </c>
      <c r="C63" s="274" t="s">
        <v>99</v>
      </c>
      <c r="D63" s="275">
        <f>VLOOKUP(A63,'Numero de patentes'!$A$3:$N$348,14,0)</f>
        <v>0.89608054656598346</v>
      </c>
      <c r="E63" s="275">
        <f>VLOOKUP(A63,'Ing de Gestión vs Gast Interno'!$A$2:$F$347,6,0)</f>
        <v>0.45484737475608283</v>
      </c>
      <c r="F63" s="275">
        <f>VLOOKUP(A63,'Reportabilidad CGR'!$A$3:$R$348,18,0)</f>
        <v>1</v>
      </c>
      <c r="G63" s="275">
        <f>VLOOKUP(A63,'Deuda Previsional'!$A$1:$K$346,11,0)</f>
        <v>1</v>
      </c>
      <c r="H63" s="275">
        <f>VLOOKUP(A63,Proyectos!$A$3:$N$348,14,0)</f>
        <v>0.9285714285714286</v>
      </c>
      <c r="I63" s="276">
        <f>(D63*$D$5+E63*$E$5+F63*$F$5+G63*$G$5+H63*$H$5)</f>
        <v>0.85752441407897129</v>
      </c>
      <c r="J63" s="277">
        <v>1</v>
      </c>
      <c r="K63" s="278">
        <f>I63/SUM($I$63:$I$81)</f>
        <v>5.6473043719564443E-2</v>
      </c>
      <c r="L63" s="278"/>
      <c r="M63" s="279">
        <f>+P63</f>
        <v>25043891</v>
      </c>
      <c r="O63" s="257">
        <f>(VLOOKUP(B63,'Montos por Agrupación'!$B$14:$H$19,6,0)*K63)</f>
        <v>25043891.183323044</v>
      </c>
      <c r="P63" s="252">
        <v>25043891</v>
      </c>
      <c r="Q63" s="149">
        <f>SUM(P63:P81)</f>
        <v>443466290</v>
      </c>
      <c r="R63" s="140">
        <f>+'Montos por Agrupación'!G16</f>
        <v>443466290</v>
      </c>
      <c r="S63" s="148">
        <f>+R63-Q63</f>
        <v>0</v>
      </c>
      <c r="T63"/>
      <c r="U63"/>
      <c r="V63"/>
      <c r="W63"/>
      <c r="Y63" s="140"/>
    </row>
    <row r="64" spans="1:25" ht="15" customHeight="1" x14ac:dyDescent="0.25">
      <c r="A64" s="280">
        <v>12101</v>
      </c>
      <c r="B64" s="281">
        <f>VLOOKUP(A64,'Agrupaciones y Códigos Comunas'!$A$1:$C$346,3,0)</f>
        <v>2</v>
      </c>
      <c r="C64" s="282" t="s">
        <v>193</v>
      </c>
      <c r="D64" s="283">
        <f>VLOOKUP(A64,'Numero de patentes'!$A$3:$N$348,14,0)</f>
        <v>0.93793515018897955</v>
      </c>
      <c r="E64" s="283">
        <f>VLOOKUP(A64,'Ing de Gestión vs Gast Interno'!$A$2:$F$347,6,0)</f>
        <v>0.24877829635162418</v>
      </c>
      <c r="F64" s="283">
        <f>VLOOKUP(A64,'Reportabilidad CGR'!$A$3:$R$348,18,0)</f>
        <v>1</v>
      </c>
      <c r="G64" s="283">
        <f>VLOOKUP(A64,'Deuda Previsional'!$A$1:$K$346,11,0)</f>
        <v>1</v>
      </c>
      <c r="H64" s="283">
        <f>VLOOKUP(A64,Proyectos!$A$3:$N$348,14,0)</f>
        <v>0.96153846153846156</v>
      </c>
      <c r="I64" s="276">
        <f t="shared" ref="I64:I99" si="4">(D64*$D$5+E64*$E$5+F64*$F$5+G64*$G$5+H64*$H$5)</f>
        <v>0.83083054718328719</v>
      </c>
      <c r="J64" s="285">
        <v>2</v>
      </c>
      <c r="K64" s="286">
        <f t="shared" ref="K64:K81" si="5">I64/SUM($I$63:$I$81)</f>
        <v>5.4715095039043996E-2</v>
      </c>
      <c r="L64" s="286"/>
      <c r="M64" s="279">
        <f t="shared" ref="M64:M81" si="6">+P64</f>
        <v>24264300</v>
      </c>
      <c r="O64" s="257">
        <f>(VLOOKUP(B64,'Montos por Agrupación'!$B$14:$H$19,6,0)*K64)</f>
        <v>24264300.203962244</v>
      </c>
      <c r="P64" s="252">
        <v>24264300</v>
      </c>
      <c r="Q64" s="90"/>
      <c r="T64"/>
      <c r="U64"/>
      <c r="V64"/>
      <c r="W64"/>
      <c r="Y64" s="140"/>
    </row>
    <row r="65" spans="1:25" ht="15" customHeight="1" x14ac:dyDescent="0.25">
      <c r="A65" s="280">
        <v>3101</v>
      </c>
      <c r="B65" s="281">
        <f>VLOOKUP(A65,'Agrupaciones y Códigos Comunas'!$A$1:$C$346,3,0)</f>
        <v>2</v>
      </c>
      <c r="C65" s="282" t="s">
        <v>260</v>
      </c>
      <c r="D65" s="283">
        <f>VLOOKUP(A65,'Numero de patentes'!$A$3:$N$348,14,0)</f>
        <v>0.84470677837014474</v>
      </c>
      <c r="E65" s="283">
        <f>VLOOKUP(A65,'Ing de Gestión vs Gast Interno'!$A$2:$F$347,6,0)</f>
        <v>0.39003240463618255</v>
      </c>
      <c r="F65" s="283">
        <f>VLOOKUP(A65,'Reportabilidad CGR'!$A$3:$R$348,18,0)</f>
        <v>1</v>
      </c>
      <c r="G65" s="283">
        <f>VLOOKUP(A65,'Deuda Previsional'!$A$1:$K$346,11,0)</f>
        <v>1</v>
      </c>
      <c r="H65" s="283">
        <f>VLOOKUP(A65,Proyectos!$A$3:$N$348,14,0)</f>
        <v>0.89473684210526316</v>
      </c>
      <c r="I65" s="276">
        <f t="shared" si="4"/>
        <v>0.82839670820907407</v>
      </c>
      <c r="J65" s="285">
        <v>3</v>
      </c>
      <c r="K65" s="286">
        <f t="shared" si="5"/>
        <v>5.4554812378235153E-2</v>
      </c>
      <c r="L65" s="286"/>
      <c r="M65" s="279">
        <f t="shared" si="6"/>
        <v>24193220</v>
      </c>
      <c r="O65" s="257">
        <f>(VLOOKUP(B65,'Montos por Agrupación'!$B$14:$H$19,6,0)*K65)</f>
        <v>24193220.247022022</v>
      </c>
      <c r="P65" s="252">
        <v>24193220</v>
      </c>
      <c r="Q65" s="90"/>
      <c r="T65"/>
      <c r="U65"/>
      <c r="V65"/>
      <c r="W65"/>
      <c r="Y65" s="140"/>
    </row>
    <row r="66" spans="1:25" ht="15" customHeight="1" x14ac:dyDescent="0.25">
      <c r="A66" s="280">
        <v>11101</v>
      </c>
      <c r="B66" s="281">
        <f>VLOOKUP(A66,'Agrupaciones y Códigos Comunas'!$A$1:$C$346,3,0)</f>
        <v>2</v>
      </c>
      <c r="C66" s="282" t="s">
        <v>207</v>
      </c>
      <c r="D66" s="283">
        <f>VLOOKUP(A66,'Numero de patentes'!$A$3:$N$348,14,0)</f>
        <v>0.86474616644335267</v>
      </c>
      <c r="E66" s="283">
        <f>VLOOKUP(A66,'Ing de Gestión vs Gast Interno'!$A$2:$F$347,6,0)</f>
        <v>0.23632048597068978</v>
      </c>
      <c r="F66" s="283">
        <f>VLOOKUP(A66,'Reportabilidad CGR'!$A$3:$R$348,18,0)</f>
        <v>1</v>
      </c>
      <c r="G66" s="283">
        <f>VLOOKUP(A66,'Deuda Previsional'!$A$1:$K$346,11,0)</f>
        <v>1</v>
      </c>
      <c r="H66" s="283">
        <f>VLOOKUP(A66,Proyectos!$A$3:$N$348,14,0)</f>
        <v>1</v>
      </c>
      <c r="I66" s="276">
        <f t="shared" si="4"/>
        <v>0.82697602216064081</v>
      </c>
      <c r="J66" s="285">
        <v>4</v>
      </c>
      <c r="K66" s="286">
        <f t="shared" si="5"/>
        <v>5.4461251817150585E-2</v>
      </c>
      <c r="L66" s="286"/>
      <c r="M66" s="279">
        <f t="shared" si="6"/>
        <v>24151729</v>
      </c>
      <c r="O66" s="257">
        <f>(VLOOKUP(B66,'Montos por Agrupación'!$B$14:$H$19,6,0)*K66)</f>
        <v>24151729.29210753</v>
      </c>
      <c r="P66" s="252">
        <v>24151729</v>
      </c>
      <c r="Q66" s="90"/>
      <c r="T66"/>
      <c r="U66"/>
      <c r="V66"/>
      <c r="W66"/>
      <c r="Y66" s="140"/>
    </row>
    <row r="67" spans="1:25" ht="15" customHeight="1" x14ac:dyDescent="0.25">
      <c r="A67" s="280">
        <v>5601</v>
      </c>
      <c r="B67" s="281">
        <f>VLOOKUP(A67,'Agrupaciones y Códigos Comunas'!$A$1:$C$346,3,0)</f>
        <v>2</v>
      </c>
      <c r="C67" s="282" t="s">
        <v>94</v>
      </c>
      <c r="D67" s="283">
        <f>VLOOKUP(A67,'Numero de patentes'!$A$3:$N$348,14,0)</f>
        <v>0.94705199152831865</v>
      </c>
      <c r="E67" s="283">
        <f>VLOOKUP(A67,'Ing de Gestión vs Gast Interno'!$A$2:$F$347,6,0)</f>
        <v>0.26026854456546822</v>
      </c>
      <c r="F67" s="283">
        <f>VLOOKUP(A67,'Reportabilidad CGR'!$A$3:$R$348,18,0)</f>
        <v>1</v>
      </c>
      <c r="G67" s="283">
        <f>VLOOKUP(A67,'Deuda Previsional'!$A$1:$K$346,11,0)</f>
        <v>1</v>
      </c>
      <c r="H67" s="283">
        <f>VLOOKUP(A67,Proyectos!$A$3:$N$348,14,0)</f>
        <v>0.9196428571428571</v>
      </c>
      <c r="I67" s="276">
        <f t="shared" si="4"/>
        <v>0.82402222192805574</v>
      </c>
      <c r="J67" s="285">
        <v>5</v>
      </c>
      <c r="K67" s="286">
        <f t="shared" si="5"/>
        <v>5.4266726638700941E-2</v>
      </c>
      <c r="L67" s="286"/>
      <c r="M67" s="279">
        <f t="shared" si="6"/>
        <v>24065464</v>
      </c>
      <c r="O67" s="257">
        <f>(VLOOKUP(B67,'Montos por Agrupación'!$B$14:$H$19,6,0)*K67)</f>
        <v>24065463.932908878</v>
      </c>
      <c r="P67" s="252">
        <v>24065464</v>
      </c>
      <c r="Q67" s="90"/>
      <c r="T67"/>
      <c r="U67"/>
      <c r="V67"/>
      <c r="W67"/>
      <c r="Y67" s="140"/>
    </row>
    <row r="68" spans="1:25" ht="15" customHeight="1" x14ac:dyDescent="0.25">
      <c r="A68" s="280">
        <v>13604</v>
      </c>
      <c r="B68" s="281">
        <f>VLOOKUP(A68,'Agrupaciones y Códigos Comunas'!$A$1:$C$346,3,0)</f>
        <v>2</v>
      </c>
      <c r="C68" s="282" t="s">
        <v>256</v>
      </c>
      <c r="D68" s="283">
        <f>VLOOKUP(A68,'Numero de patentes'!$A$3:$N$348,14,0)</f>
        <v>0.8113249281132493</v>
      </c>
      <c r="E68" s="283">
        <f>VLOOKUP(A68,'Ing de Gestión vs Gast Interno'!$A$2:$F$347,6,0)</f>
        <v>0.30976368798163795</v>
      </c>
      <c r="F68" s="283">
        <f>VLOOKUP(A68,'Reportabilidad CGR'!$A$3:$R$348,18,0)</f>
        <v>0.98076923076923073</v>
      </c>
      <c r="G68" s="283">
        <f>VLOOKUP(A68,'Deuda Previsional'!$A$1:$K$346,11,0)</f>
        <v>1</v>
      </c>
      <c r="H68" s="283">
        <f>VLOOKUP(A68,Proyectos!$A$3:$N$348,14,0)</f>
        <v>0.94736842105263153</v>
      </c>
      <c r="I68" s="276">
        <f t="shared" si="4"/>
        <v>0.81664742823031899</v>
      </c>
      <c r="J68" s="285">
        <v>6</v>
      </c>
      <c r="K68" s="286">
        <f t="shared" si="5"/>
        <v>5.3781052948159574E-2</v>
      </c>
      <c r="L68" s="286"/>
      <c r="M68" s="279">
        <f t="shared" si="6"/>
        <v>23850084</v>
      </c>
      <c r="O68" s="257">
        <f>(VLOOKUP(B68,'Montos por Agrupación'!$B$14:$H$19,6,0)*K68)</f>
        <v>23850084.023213889</v>
      </c>
      <c r="P68" s="252">
        <v>23850084</v>
      </c>
      <c r="Q68" s="90"/>
      <c r="T68"/>
      <c r="U68"/>
      <c r="V68"/>
      <c r="W68"/>
      <c r="Y68" s="140"/>
    </row>
    <row r="69" spans="1:25" ht="15" customHeight="1" x14ac:dyDescent="0.25">
      <c r="A69" s="280">
        <v>10109</v>
      </c>
      <c r="B69" s="281">
        <f>VLOOKUP(A69,'Agrupaciones y Códigos Comunas'!$A$1:$C$346,3,0)</f>
        <v>2</v>
      </c>
      <c r="C69" s="282" t="s">
        <v>31</v>
      </c>
      <c r="D69" s="283">
        <f>VLOOKUP(A69,'Numero de patentes'!$A$3:$N$348,14,0)</f>
        <v>0.96499217304681939</v>
      </c>
      <c r="E69" s="283">
        <f>VLOOKUP(A69,'Ing de Gestión vs Gast Interno'!$A$2:$F$347,6,0)</f>
        <v>0.40039871119591486</v>
      </c>
      <c r="F69" s="283">
        <f>VLOOKUP(A69,'Reportabilidad CGR'!$A$3:$R$348,18,0)</f>
        <v>1</v>
      </c>
      <c r="G69" s="283">
        <f>VLOOKUP(A69,'Deuda Previsional'!$A$1:$K$346,11,0)</f>
        <v>1</v>
      </c>
      <c r="H69" s="283">
        <f>VLOOKUP(A69,Proyectos!$A$3:$N$348,14,0)</f>
        <v>0.75757575757575757</v>
      </c>
      <c r="I69" s="276">
        <f t="shared" si="4"/>
        <v>0.81422250759014525</v>
      </c>
      <c r="J69" s="285">
        <v>7</v>
      </c>
      <c r="K69" s="286">
        <f t="shared" si="5"/>
        <v>5.362135761228265E-2</v>
      </c>
      <c r="L69" s="286"/>
      <c r="M69" s="279">
        <f t="shared" si="6"/>
        <v>23779265</v>
      </c>
      <c r="O69" s="257">
        <f>(VLOOKUP(B69,'Montos por Agrupación'!$B$14:$H$19,6,0)*K69)</f>
        <v>23779264.525082245</v>
      </c>
      <c r="P69" s="252">
        <v>23779265</v>
      </c>
      <c r="Q69" s="90"/>
      <c r="T69"/>
      <c r="U69"/>
      <c r="V69"/>
      <c r="W69"/>
      <c r="Y69" s="140"/>
    </row>
    <row r="70" spans="1:25" ht="15" customHeight="1" x14ac:dyDescent="0.25">
      <c r="A70" s="280">
        <v>13301</v>
      </c>
      <c r="B70" s="281">
        <f>VLOOKUP(A70,'Agrupaciones y Códigos Comunas'!$A$1:$C$346,3,0)</f>
        <v>2</v>
      </c>
      <c r="C70" s="282" t="s">
        <v>105</v>
      </c>
      <c r="D70" s="283">
        <f>VLOOKUP(A70,'Numero de patentes'!$A$3:$N$348,14,0)</f>
        <v>0.85473808755512526</v>
      </c>
      <c r="E70" s="283">
        <f>VLOOKUP(A70,'Ing de Gestión vs Gast Interno'!$A$2:$F$347,6,0)</f>
        <v>0.30562190932044486</v>
      </c>
      <c r="F70" s="283">
        <f>VLOOKUP(A70,'Reportabilidad CGR'!$A$3:$R$348,18,0)</f>
        <v>1</v>
      </c>
      <c r="G70" s="283">
        <f>VLOOKUP(A70,'Deuda Previsional'!$A$1:$K$346,11,0)</f>
        <v>1</v>
      </c>
      <c r="H70" s="283">
        <f>VLOOKUP(A70,Proyectos!$A$3:$N$348,14,0)</f>
        <v>0.89655172413793105</v>
      </c>
      <c r="I70" s="276">
        <f t="shared" si="4"/>
        <v>0.81347302603184046</v>
      </c>
      <c r="J70" s="285">
        <v>8</v>
      </c>
      <c r="K70" s="286">
        <f t="shared" si="5"/>
        <v>5.3571999828277615E-2</v>
      </c>
      <c r="L70" s="286"/>
      <c r="M70" s="279">
        <f t="shared" si="6"/>
        <v>23757376</v>
      </c>
      <c r="O70" s="257">
        <f>(VLOOKUP(B70,'Montos por Agrupación'!$B$14:$H$19,6,0)*K70)</f>
        <v>23757376.011726912</v>
      </c>
      <c r="P70" s="252">
        <v>23757376</v>
      </c>
      <c r="Q70" s="90"/>
      <c r="T70"/>
      <c r="U70"/>
      <c r="V70"/>
      <c r="W70"/>
      <c r="Y70" s="140"/>
    </row>
    <row r="71" spans="1:25" ht="15" customHeight="1" x14ac:dyDescent="0.25">
      <c r="A71" s="280">
        <v>5103</v>
      </c>
      <c r="B71" s="281">
        <f>VLOOKUP(A71,'Agrupaciones y Códigos Comunas'!$A$1:$C$346,3,0)</f>
        <v>2</v>
      </c>
      <c r="C71" s="282" t="s">
        <v>135</v>
      </c>
      <c r="D71" s="283">
        <f>VLOOKUP(A71,'Numero de patentes'!$A$3:$N$348,14,0)</f>
        <v>0.78641358641358639</v>
      </c>
      <c r="E71" s="283">
        <f>VLOOKUP(A71,'Ing de Gestión vs Gast Interno'!$A$2:$F$347,6,0)</f>
        <v>0.43376266778126421</v>
      </c>
      <c r="F71" s="283">
        <f>VLOOKUP(A71,'Reportabilidad CGR'!$A$3:$R$348,18,0)</f>
        <v>1</v>
      </c>
      <c r="G71" s="283">
        <f>VLOOKUP(A71,'Deuda Previsional'!$A$1:$K$346,11,0)</f>
        <v>1</v>
      </c>
      <c r="H71" s="283">
        <f>VLOOKUP(A71,Proyectos!$A$3:$N$348,14,0)</f>
        <v>0.82051282051282048</v>
      </c>
      <c r="I71" s="276">
        <f t="shared" si="4"/>
        <v>0.80984277664649595</v>
      </c>
      <c r="J71" s="285">
        <v>9</v>
      </c>
      <c r="K71" s="286">
        <f t="shared" si="5"/>
        <v>5.3332926480760538E-2</v>
      </c>
      <c r="L71" s="286"/>
      <c r="M71" s="279">
        <f t="shared" si="6"/>
        <v>23651355</v>
      </c>
      <c r="O71" s="257">
        <f>(VLOOKUP(B71,'Montos por Agrupación'!$B$14:$H$19,6,0)*K71)</f>
        <v>23651355.041265633</v>
      </c>
      <c r="P71" s="252">
        <v>23651355</v>
      </c>
      <c r="Q71" s="90"/>
      <c r="T71"/>
      <c r="U71"/>
      <c r="V71"/>
      <c r="W71"/>
      <c r="Y71" s="140"/>
    </row>
    <row r="72" spans="1:25" ht="15" customHeight="1" x14ac:dyDescent="0.25">
      <c r="A72" s="280">
        <v>15101</v>
      </c>
      <c r="B72" s="281">
        <f>VLOOKUP(A72,'Agrupaciones y Códigos Comunas'!$A$1:$C$346,3,0)</f>
        <v>2</v>
      </c>
      <c r="C72" s="282" t="s">
        <v>18</v>
      </c>
      <c r="D72" s="283">
        <f>VLOOKUP(A72,'Numero de patentes'!$A$3:$N$348,14,0)</f>
        <v>0.95123377382762253</v>
      </c>
      <c r="E72" s="283">
        <f>VLOOKUP(A72,'Ing de Gestión vs Gast Interno'!$A$2:$F$347,6,0)</f>
        <v>0.22787913187454356</v>
      </c>
      <c r="F72" s="283">
        <f>VLOOKUP(A72,'Reportabilidad CGR'!$A$3:$R$348,18,0)</f>
        <v>1</v>
      </c>
      <c r="G72" s="283">
        <f>VLOOKUP(A72,'Deuda Previsional'!$A$1:$K$346,11,0)</f>
        <v>1</v>
      </c>
      <c r="H72" s="283">
        <f>VLOOKUP(A72,Proyectos!$A$3:$N$348,14,0)</f>
        <v>0.88</v>
      </c>
      <c r="I72" s="276">
        <f t="shared" si="4"/>
        <v>0.80826089244905208</v>
      </c>
      <c r="J72" s="285">
        <v>10</v>
      </c>
      <c r="K72" s="286">
        <f t="shared" si="5"/>
        <v>5.3228750070182781E-2</v>
      </c>
      <c r="L72" s="286"/>
      <c r="M72" s="279">
        <f t="shared" si="6"/>
        <v>23605156</v>
      </c>
      <c r="O72" s="257">
        <f>(VLOOKUP(B72,'Montos por Agrupación'!$B$14:$H$19,6,0)*K72)</f>
        <v>23605156.314961199</v>
      </c>
      <c r="P72" s="252">
        <v>23605156</v>
      </c>
      <c r="Q72" s="90"/>
      <c r="T72"/>
      <c r="U72"/>
      <c r="V72"/>
      <c r="W72"/>
      <c r="Y72" s="140"/>
    </row>
    <row r="73" spans="1:25" ht="15" customHeight="1" x14ac:dyDescent="0.25">
      <c r="A73" s="280">
        <v>1101</v>
      </c>
      <c r="B73" s="281">
        <f>VLOOKUP(A73,'Agrupaciones y Códigos Comunas'!$A$1:$C$346,3,0)</f>
        <v>2</v>
      </c>
      <c r="C73" s="282" t="s">
        <v>70</v>
      </c>
      <c r="D73" s="283">
        <f>VLOOKUP(A73,'Numero de patentes'!$A$3:$N$348,14,0)</f>
        <v>0.75671035059655711</v>
      </c>
      <c r="E73" s="283">
        <f>VLOOKUP(A73,'Ing de Gestión vs Gast Interno'!$A$2:$F$347,6,0)</f>
        <v>0.5768790619555787</v>
      </c>
      <c r="F73" s="283">
        <f>VLOOKUP(A73,'Reportabilidad CGR'!$A$3:$R$348,18,0)</f>
        <v>1</v>
      </c>
      <c r="G73" s="283">
        <f>VLOOKUP(A73,'Deuda Previsional'!$A$1:$K$346,11,0)</f>
        <v>1</v>
      </c>
      <c r="H73" s="283">
        <f>VLOOKUP(A73,Proyectos!$A$3:$N$348,14,0)</f>
        <v>0.7142857142857143</v>
      </c>
      <c r="I73" s="276">
        <f t="shared" si="4"/>
        <v>0.80745379355202784</v>
      </c>
      <c r="J73" s="285">
        <v>11</v>
      </c>
      <c r="K73" s="286">
        <f t="shared" si="5"/>
        <v>5.3175597844369343E-2</v>
      </c>
      <c r="L73" s="286"/>
      <c r="M73" s="279">
        <f t="shared" si="6"/>
        <v>23581585</v>
      </c>
      <c r="O73" s="257">
        <f>(VLOOKUP(B73,'Montos por Agrupación'!$B$14:$H$19,6,0)*K73)</f>
        <v>23581585.09457447</v>
      </c>
      <c r="P73" s="252">
        <v>23581585</v>
      </c>
      <c r="Q73" s="90"/>
      <c r="T73"/>
      <c r="U73"/>
      <c r="V73"/>
      <c r="W73"/>
      <c r="Y73" s="140"/>
    </row>
    <row r="74" spans="1:25" ht="15" customHeight="1" x14ac:dyDescent="0.25">
      <c r="A74" s="280">
        <v>10101</v>
      </c>
      <c r="B74" s="281">
        <f>VLOOKUP(A74,'Agrupaciones y Códigos Comunas'!$A$1:$C$346,3,0)</f>
        <v>2</v>
      </c>
      <c r="C74" s="282" t="s">
        <v>229</v>
      </c>
      <c r="D74" s="283">
        <f>VLOOKUP(A74,'Numero de patentes'!$A$3:$N$348,14,0)</f>
        <v>0.78296487670874482</v>
      </c>
      <c r="E74" s="283">
        <f>VLOOKUP(A74,'Ing de Gestión vs Gast Interno'!$A$2:$F$347,6,0)</f>
        <v>0.34910137484650505</v>
      </c>
      <c r="F74" s="283">
        <f>VLOOKUP(A74,'Reportabilidad CGR'!$A$3:$R$348,18,0)</f>
        <v>1</v>
      </c>
      <c r="G74" s="283">
        <f>VLOOKUP(A74,'Deuda Previsional'!$A$1:$K$346,11,0)</f>
        <v>1</v>
      </c>
      <c r="H74" s="283">
        <f>VLOOKUP(A74,Proyectos!$A$3:$N$348,14,0)</f>
        <v>0.83582089552238803</v>
      </c>
      <c r="I74" s="276">
        <f t="shared" si="4"/>
        <v>0.79622023035620981</v>
      </c>
      <c r="J74" s="285">
        <v>12</v>
      </c>
      <c r="K74" s="286">
        <f t="shared" si="5"/>
        <v>5.2435801408176573E-2</v>
      </c>
      <c r="L74" s="286"/>
      <c r="M74" s="279">
        <f t="shared" si="6"/>
        <v>23253510</v>
      </c>
      <c r="O74" s="257">
        <f>(VLOOKUP(B74,'Montos por Agrupación'!$B$14:$H$19,6,0)*K74)</f>
        <v>23253510.313660841</v>
      </c>
      <c r="P74" s="252">
        <v>23253510</v>
      </c>
      <c r="Q74" s="90"/>
      <c r="T74"/>
      <c r="U74"/>
      <c r="V74"/>
      <c r="W74"/>
      <c r="Y74" s="140"/>
    </row>
    <row r="75" spans="1:25" ht="15" customHeight="1" x14ac:dyDescent="0.25">
      <c r="A75" s="280">
        <v>7301</v>
      </c>
      <c r="B75" s="281">
        <f>VLOOKUP(A75,'Agrupaciones y Códigos Comunas'!$A$1:$C$346,3,0)</f>
        <v>2</v>
      </c>
      <c r="C75" s="282" t="s">
        <v>73</v>
      </c>
      <c r="D75" s="283">
        <f>VLOOKUP(A75,'Numero de patentes'!$A$3:$N$348,14,0)</f>
        <v>0.90246710999798485</v>
      </c>
      <c r="E75" s="283">
        <f>VLOOKUP(A75,'Ing de Gestión vs Gast Interno'!$A$2:$F$347,6,0)</f>
        <v>0.24700773510737023</v>
      </c>
      <c r="F75" s="283">
        <f>VLOOKUP(A75,'Reportabilidad CGR'!$A$3:$R$348,18,0)</f>
        <v>0.98076923076923073</v>
      </c>
      <c r="G75" s="283">
        <f>VLOOKUP(A75,'Deuda Previsional'!$A$1:$K$346,11,0)</f>
        <v>1</v>
      </c>
      <c r="H75" s="283">
        <f>VLOOKUP(A75,Proyectos!$A$3:$N$348,14,0)</f>
        <v>0.84375</v>
      </c>
      <c r="I75" s="276">
        <f t="shared" si="4"/>
        <v>0.79186295967501796</v>
      </c>
      <c r="J75" s="285">
        <v>13</v>
      </c>
      <c r="K75" s="286">
        <f t="shared" si="5"/>
        <v>5.2148849417496264E-2</v>
      </c>
      <c r="L75" s="286"/>
      <c r="M75" s="279">
        <f t="shared" si="6"/>
        <v>23126257</v>
      </c>
      <c r="O75" s="257">
        <f>(VLOOKUP(B75,'Montos por Agrupación'!$B$14:$H$19,6,0)*K75)</f>
        <v>23126256.778945729</v>
      </c>
      <c r="P75" s="252">
        <v>23126257</v>
      </c>
      <c r="Q75" s="90"/>
      <c r="T75"/>
      <c r="U75"/>
      <c r="V75"/>
      <c r="W75"/>
      <c r="Y75" s="140"/>
    </row>
    <row r="76" spans="1:25" ht="15" customHeight="1" x14ac:dyDescent="0.25">
      <c r="A76" s="280">
        <v>14101</v>
      </c>
      <c r="B76" s="281">
        <f>VLOOKUP(A76,'Agrupaciones y Códigos Comunas'!$A$1:$C$346,3,0)</f>
        <v>2</v>
      </c>
      <c r="C76" s="282" t="s">
        <v>88</v>
      </c>
      <c r="D76" s="283">
        <f>VLOOKUP(A76,'Numero de patentes'!$A$3:$N$348,14,0)</f>
        <v>0.76190838147359885</v>
      </c>
      <c r="E76" s="283">
        <f>VLOOKUP(A76,'Ing de Gestión vs Gast Interno'!$A$2:$F$347,6,0)</f>
        <v>0.20152805194911405</v>
      </c>
      <c r="F76" s="283">
        <f>VLOOKUP(A76,'Reportabilidad CGR'!$A$3:$R$348,18,0)</f>
        <v>1</v>
      </c>
      <c r="G76" s="283">
        <f>VLOOKUP(A76,'Deuda Previsional'!$A$1:$K$346,11,0)</f>
        <v>1</v>
      </c>
      <c r="H76" s="283">
        <f>VLOOKUP(A76,Proyectos!$A$3:$N$348,14,0)</f>
        <v>0.85074626865671643</v>
      </c>
      <c r="I76" s="276">
        <f t="shared" si="4"/>
        <v>0.76727843477504176</v>
      </c>
      <c r="J76" s="285">
        <v>14</v>
      </c>
      <c r="K76" s="286">
        <f t="shared" si="5"/>
        <v>5.052981335659034E-2</v>
      </c>
      <c r="L76" s="286"/>
      <c r="M76" s="279">
        <f t="shared" si="6"/>
        <v>22408269</v>
      </c>
      <c r="O76" s="257">
        <f>(VLOOKUP(B76,'Montos por Agrupación'!$B$14:$H$19,6,0)*K76)</f>
        <v>22408268.863639567</v>
      </c>
      <c r="P76" s="252">
        <v>22408269</v>
      </c>
      <c r="Q76" s="90"/>
      <c r="T76"/>
      <c r="U76"/>
      <c r="V76"/>
      <c r="W76"/>
      <c r="Y76" s="140"/>
    </row>
    <row r="77" spans="1:25" ht="15" customHeight="1" x14ac:dyDescent="0.25">
      <c r="A77" s="280">
        <v>13601</v>
      </c>
      <c r="B77" s="281">
        <f>VLOOKUP(A77,'Agrupaciones y Códigos Comunas'!$A$1:$C$346,3,0)</f>
        <v>2</v>
      </c>
      <c r="C77" s="282" t="s">
        <v>150</v>
      </c>
      <c r="D77" s="283">
        <f>VLOOKUP(A77,'Numero de patentes'!$A$3:$N$348,14,0)</f>
        <v>0.53206212517299711</v>
      </c>
      <c r="E77" s="283">
        <f>VLOOKUP(A77,'Ing de Gestión vs Gast Interno'!$A$2:$F$347,6,0)</f>
        <v>0.18338829766114612</v>
      </c>
      <c r="F77" s="283">
        <f>VLOOKUP(A77,'Reportabilidad CGR'!$A$3:$R$348,18,0)</f>
        <v>1</v>
      </c>
      <c r="G77" s="283">
        <f>VLOOKUP(A77,'Deuda Previsional'!$A$1:$K$346,11,0)</f>
        <v>1</v>
      </c>
      <c r="H77" s="283">
        <f>VLOOKUP(A77,Proyectos!$A$3:$N$348,14,0)</f>
        <v>1</v>
      </c>
      <c r="I77" s="276">
        <f t="shared" si="4"/>
        <v>0.7664869783081788</v>
      </c>
      <c r="J77" s="285">
        <v>15</v>
      </c>
      <c r="K77" s="286">
        <f t="shared" si="5"/>
        <v>5.0477691277123614E-2</v>
      </c>
      <c r="L77" s="286"/>
      <c r="M77" s="279">
        <f t="shared" si="6"/>
        <v>22385154</v>
      </c>
      <c r="O77" s="257">
        <f>(VLOOKUP(B77,'Montos por Agrupación'!$B$14:$H$19,6,0)*K77)</f>
        <v>22385154.47843137</v>
      </c>
      <c r="P77" s="252">
        <v>22385154</v>
      </c>
      <c r="Q77" s="90"/>
      <c r="T77"/>
      <c r="U77"/>
      <c r="V77"/>
      <c r="W77"/>
      <c r="Y77" s="140"/>
    </row>
    <row r="78" spans="1:25" ht="15" customHeight="1" x14ac:dyDescent="0.25">
      <c r="A78" s="280">
        <v>8301</v>
      </c>
      <c r="B78" s="281">
        <f>VLOOKUP(A78,'Agrupaciones y Códigos Comunas'!$A$1:$C$346,3,0)</f>
        <v>2</v>
      </c>
      <c r="C78" s="282" t="s">
        <v>125</v>
      </c>
      <c r="D78" s="283">
        <f>VLOOKUP(A78,'Numero de patentes'!$A$3:$N$348,14,0)</f>
        <v>0.83652544667027617</v>
      </c>
      <c r="E78" s="283">
        <f>VLOOKUP(A78,'Ing de Gestión vs Gast Interno'!$A$2:$F$347,6,0)</f>
        <v>0.278011605379894</v>
      </c>
      <c r="F78" s="283">
        <f>VLOOKUP(A78,'Reportabilidad CGR'!$A$3:$R$348,18,0)</f>
        <v>1</v>
      </c>
      <c r="G78" s="283">
        <f>VLOOKUP(A78,'Deuda Previsional'!$A$1:$K$346,11,0)</f>
        <v>1</v>
      </c>
      <c r="H78" s="283">
        <f>VLOOKUP(A78,Proyectos!$A$3:$N$348,14,0)</f>
        <v>0.70833333333333337</v>
      </c>
      <c r="I78" s="276">
        <f t="shared" si="4"/>
        <v>0.75816447140985355</v>
      </c>
      <c r="J78" s="285">
        <v>16</v>
      </c>
      <c r="K78" s="286">
        <f t="shared" si="5"/>
        <v>4.9929605078982767E-2</v>
      </c>
      <c r="L78" s="286"/>
      <c r="M78" s="279">
        <f t="shared" si="6"/>
        <v>22142097</v>
      </c>
      <c r="O78" s="257">
        <f>(VLOOKUP(B78,'Montos por Agrupación'!$B$14:$H$19,6,0)*K78)</f>
        <v>22142096.725541644</v>
      </c>
      <c r="P78" s="252">
        <v>22142097</v>
      </c>
      <c r="Q78" s="90"/>
      <c r="T78"/>
      <c r="U78"/>
      <c r="V78"/>
      <c r="W78"/>
      <c r="Y78" s="140"/>
    </row>
    <row r="79" spans="1:25" ht="15" customHeight="1" x14ac:dyDescent="0.25">
      <c r="A79" s="280">
        <v>5502</v>
      </c>
      <c r="B79" s="281">
        <f>VLOOKUP(A79,'Agrupaciones y Códigos Comunas'!$A$1:$C$346,3,0)</f>
        <v>2</v>
      </c>
      <c r="C79" s="282" t="s">
        <v>29</v>
      </c>
      <c r="D79" s="283">
        <f>VLOOKUP(A79,'Numero de patentes'!$A$3:$N$348,14,0)</f>
        <v>0.62672677039406721</v>
      </c>
      <c r="E79" s="283">
        <f>VLOOKUP(A79,'Ing de Gestión vs Gast Interno'!$A$2:$F$347,6,0)</f>
        <v>0.16080706947684331</v>
      </c>
      <c r="F79" s="283">
        <f>VLOOKUP(A79,'Reportabilidad CGR'!$A$3:$R$348,18,0)</f>
        <v>1</v>
      </c>
      <c r="G79" s="283">
        <f>VLOOKUP(A79,'Deuda Previsional'!$A$1:$K$346,11,0)</f>
        <v>1</v>
      </c>
      <c r="H79" s="283">
        <f>VLOOKUP(A79,Proyectos!$A$3:$N$348,14,0)</f>
        <v>0.92307692307692313</v>
      </c>
      <c r="I79" s="276">
        <f t="shared" si="4"/>
        <v>0.75693966022370951</v>
      </c>
      <c r="J79" s="285">
        <v>17</v>
      </c>
      <c r="K79" s="286">
        <f t="shared" si="5"/>
        <v>4.9848944033620446E-2</v>
      </c>
      <c r="L79" s="286"/>
      <c r="M79" s="279">
        <f t="shared" si="6"/>
        <v>22106326</v>
      </c>
      <c r="O79" s="257">
        <f>(VLOOKUP(B79,'Montos por Agrupación'!$B$14:$H$19,6,0)*K79)</f>
        <v>22106326.271007296</v>
      </c>
      <c r="P79" s="252">
        <v>22106326</v>
      </c>
      <c r="Q79" s="90"/>
      <c r="T79"/>
      <c r="U79"/>
      <c r="V79"/>
      <c r="W79"/>
      <c r="Y79" s="140"/>
    </row>
    <row r="80" spans="1:25" ht="15" customHeight="1" x14ac:dyDescent="0.25">
      <c r="A80" s="280">
        <v>5501</v>
      </c>
      <c r="B80" s="281">
        <f>VLOOKUP(A80,'Agrupaciones y Códigos Comunas'!$A$1:$C$346,3,0)</f>
        <v>2</v>
      </c>
      <c r="C80" s="282" t="s">
        <v>85</v>
      </c>
      <c r="D80" s="283">
        <f>VLOOKUP(A80,'Numero de patentes'!$A$3:$N$348,14,0)</f>
        <v>0.66529088050314467</v>
      </c>
      <c r="E80" s="283">
        <f>VLOOKUP(A80,'Ing de Gestión vs Gast Interno'!$A$2:$F$347,6,0)</f>
        <v>0.32810338658733718</v>
      </c>
      <c r="F80" s="283">
        <f>VLOOKUP(A80,'Reportabilidad CGR'!$A$3:$R$348,18,0)</f>
        <v>1</v>
      </c>
      <c r="G80" s="283">
        <f>VLOOKUP(A80,'Deuda Previsional'!$A$1:$K$346,11,0)</f>
        <v>1</v>
      </c>
      <c r="H80" s="283">
        <f>VLOOKUP(A80,Proyectos!$A$3:$N$348,14,0)</f>
        <v>0.76190476190476186</v>
      </c>
      <c r="I80" s="276">
        <f t="shared" si="4"/>
        <v>0.7558904998691296</v>
      </c>
      <c r="J80" s="285">
        <v>18</v>
      </c>
      <c r="K80" s="286">
        <f t="shared" si="5"/>
        <v>4.9779850632196226E-2</v>
      </c>
      <c r="L80" s="286"/>
      <c r="M80" s="279">
        <f t="shared" si="6"/>
        <v>22075686</v>
      </c>
      <c r="O80" s="257">
        <f>(VLOOKUP(B80,'Montos por Agrupación'!$B$14:$H$19,6,0)*K80)</f>
        <v>22075685.676614214</v>
      </c>
      <c r="P80" s="252">
        <v>22075686</v>
      </c>
      <c r="Q80" s="90"/>
      <c r="T80"/>
      <c r="U80"/>
      <c r="V80"/>
      <c r="W80"/>
      <c r="Y80" s="140"/>
    </row>
    <row r="81" spans="1:25" ht="15" customHeight="1" x14ac:dyDescent="0.25">
      <c r="A81" s="280">
        <v>10301</v>
      </c>
      <c r="B81" s="281">
        <f>VLOOKUP(A81,'Agrupaciones y Códigos Comunas'!$A$1:$C$346,3,0)</f>
        <v>2</v>
      </c>
      <c r="C81" s="282" t="s">
        <v>215</v>
      </c>
      <c r="D81" s="283">
        <f>VLOOKUP(A81,'Numero de patentes'!$A$3:$N$348,14,0)</f>
        <v>0.72200896356291577</v>
      </c>
      <c r="E81" s="283">
        <f>VLOOKUP(A81,'Ing de Gestión vs Gast Interno'!$A$2:$F$347,6,0)</f>
        <v>0.27006257908278819</v>
      </c>
      <c r="F81" s="283">
        <f>VLOOKUP(A81,'Reportabilidad CGR'!$A$3:$R$348,18,0)</f>
        <v>1</v>
      </c>
      <c r="G81" s="283">
        <f>VLOOKUP(A81,'Deuda Previsional'!$A$1:$K$346,11,0)</f>
        <v>1</v>
      </c>
      <c r="H81" s="283">
        <f>VLOOKUP(A81,Proyectos!$A$3:$N$348,14,0)</f>
        <v>0.76744186046511631</v>
      </c>
      <c r="I81" s="276">
        <f t="shared" si="4"/>
        <v>0.75417432546727403</v>
      </c>
      <c r="J81" s="285">
        <v>19</v>
      </c>
      <c r="K81" s="286">
        <f t="shared" si="5"/>
        <v>4.9666830419086046E-2</v>
      </c>
      <c r="L81" s="286"/>
      <c r="M81" s="279">
        <f t="shared" si="6"/>
        <v>22025566</v>
      </c>
      <c r="O81" s="257">
        <f>(VLOOKUP(B81,'Montos por Agrupación'!$B$14:$H$19,6,0)*K81)</f>
        <v>22025565.022011235</v>
      </c>
      <c r="P81" s="252">
        <f>22025565+1</f>
        <v>22025566</v>
      </c>
      <c r="Q81" s="90"/>
      <c r="T81"/>
      <c r="U81"/>
      <c r="V81"/>
      <c r="W81"/>
      <c r="Y81" s="140"/>
    </row>
    <row r="82" spans="1:25" ht="15" customHeight="1" x14ac:dyDescent="0.25">
      <c r="A82" s="73">
        <v>6108</v>
      </c>
      <c r="B82" s="77">
        <f>VLOOKUP(A82,'Agrupaciones y Códigos Comunas'!$A$1:$C$346,3,0)</f>
        <v>2</v>
      </c>
      <c r="C82" s="123" t="s">
        <v>216</v>
      </c>
      <c r="D82" s="119">
        <f>VLOOKUP(A82,'Numero de patentes'!$A$3:$N$348,14,0)</f>
        <v>0.85153272576636285</v>
      </c>
      <c r="E82" s="119">
        <f>VLOOKUP(A82,'Ing de Gestión vs Gast Interno'!$A$2:$F$347,6,0)</f>
        <v>0.34335943530862201</v>
      </c>
      <c r="F82" s="119">
        <f>VLOOKUP(A82,'Reportabilidad CGR'!$A$3:$R$348,18,0)</f>
        <v>1</v>
      </c>
      <c r="G82" s="119">
        <f>VLOOKUP(A82,'Deuda Previsional'!$A$1:$K$346,11,0)</f>
        <v>1</v>
      </c>
      <c r="H82" s="119">
        <f>VLOOKUP(A82,Proyectos!$A$3:$N$348,14,0)</f>
        <v>0.62790697674418605</v>
      </c>
      <c r="I82" s="126">
        <f t="shared" si="4"/>
        <v>0.75337854011272531</v>
      </c>
      <c r="J82" s="121">
        <v>20</v>
      </c>
      <c r="K82" s="77"/>
      <c r="L82" s="77"/>
      <c r="M82" s="147">
        <f>VLOOKUP(B82,'Montos por Agrupación'!$B$14:$G$20,6,FALSE)*K82</f>
        <v>0</v>
      </c>
      <c r="O82" s="257">
        <f>(VLOOKUP(B82,'Montos por Agrupación'!$B$14:$H$19,6,0)*K82)</f>
        <v>0</v>
      </c>
      <c r="Q82" s="90"/>
      <c r="T82"/>
      <c r="U82"/>
      <c r="V82"/>
      <c r="W82"/>
      <c r="Y82" s="140"/>
    </row>
    <row r="83" spans="1:25" ht="15" customHeight="1" x14ac:dyDescent="0.25">
      <c r="A83" s="73">
        <v>1107</v>
      </c>
      <c r="B83" s="77">
        <f>VLOOKUP(A83,'Agrupaciones y Códigos Comunas'!$A$1:$C$346,3,0)</f>
        <v>2</v>
      </c>
      <c r="C83" s="123" t="s">
        <v>121</v>
      </c>
      <c r="D83" s="119">
        <f>VLOOKUP(A83,'Numero de patentes'!$A$3:$N$348,14,0)</f>
        <v>0.82159723690702757</v>
      </c>
      <c r="E83" s="119">
        <f>VLOOKUP(A83,'Ing de Gestión vs Gast Interno'!$A$2:$F$347,6,0)</f>
        <v>0.1410780098887269</v>
      </c>
      <c r="F83" s="119">
        <f>VLOOKUP(A83,'Reportabilidad CGR'!$A$3:$R$348,18,0)</f>
        <v>1</v>
      </c>
      <c r="G83" s="119">
        <f>VLOOKUP(A83,'Deuda Previsional'!$A$1:$K$346,11,0)</f>
        <v>1</v>
      </c>
      <c r="H83" s="119">
        <f>VLOOKUP(A83,Proyectos!$A$3:$N$348,14,0)</f>
        <v>0.76744186046511631</v>
      </c>
      <c r="I83" s="126">
        <f t="shared" si="4"/>
        <v>0.7433156526300787</v>
      </c>
      <c r="J83" s="121">
        <v>21</v>
      </c>
      <c r="K83" s="77"/>
      <c r="L83" s="77"/>
      <c r="M83" s="147">
        <f>VLOOKUP(B83,'Montos por Agrupación'!$B$14:$G$20,6,FALSE)*K83</f>
        <v>0</v>
      </c>
      <c r="O83" s="257">
        <f>(VLOOKUP(B83,'Montos por Agrupación'!$B$14:$H$19,6,0)*K83)</f>
        <v>0</v>
      </c>
      <c r="Q83" s="90"/>
      <c r="T83"/>
      <c r="U83"/>
      <c r="V83"/>
      <c r="W83"/>
      <c r="Y83" s="140"/>
    </row>
    <row r="84" spans="1:25" ht="15" customHeight="1" x14ac:dyDescent="0.25">
      <c r="A84" s="73">
        <v>8401</v>
      </c>
      <c r="B84" s="77">
        <f>VLOOKUP(A84,'Agrupaciones y Códigos Comunas'!$A$1:$C$346,3,0)</f>
        <v>2</v>
      </c>
      <c r="C84" s="123" t="s">
        <v>208</v>
      </c>
      <c r="D84" s="119">
        <f>VLOOKUP(A84,'Numero de patentes'!$A$3:$N$348,14,0)</f>
        <v>0.80602159614505298</v>
      </c>
      <c r="E84" s="119">
        <f>VLOOKUP(A84,'Ing de Gestión vs Gast Interno'!$A$2:$F$347,6,0)</f>
        <v>0.32052505755979216</v>
      </c>
      <c r="F84" s="119">
        <f>VLOOKUP(A84,'Reportabilidad CGR'!$A$3:$R$348,18,0)</f>
        <v>1</v>
      </c>
      <c r="G84" s="119">
        <f>VLOOKUP(A84,'Deuda Previsional'!$A$1:$K$346,11,0)</f>
        <v>0.75</v>
      </c>
      <c r="H84" s="119">
        <f>VLOOKUP(A84,Proyectos!$A$3:$N$348,14,0)</f>
        <v>0.82758620689655171</v>
      </c>
      <c r="I84" s="126">
        <f t="shared" si="4"/>
        <v>0.7419048026578543</v>
      </c>
      <c r="J84" s="121">
        <v>22</v>
      </c>
      <c r="K84" s="77"/>
      <c r="L84" s="77"/>
      <c r="M84" s="147">
        <f>VLOOKUP(B84,'Montos por Agrupación'!$B$14:$G$20,6,FALSE)*K84</f>
        <v>0</v>
      </c>
      <c r="O84" s="257">
        <f>(VLOOKUP(B84,'Montos por Agrupación'!$B$14:$H$19,6,0)*K84)</f>
        <v>0</v>
      </c>
      <c r="Q84" s="90"/>
      <c r="T84"/>
      <c r="U84"/>
      <c r="V84"/>
      <c r="W84"/>
      <c r="Y84" s="140"/>
    </row>
    <row r="85" spans="1:25" ht="15" customHeight="1" x14ac:dyDescent="0.25">
      <c r="A85" s="73">
        <v>8107</v>
      </c>
      <c r="B85" s="77">
        <f>VLOOKUP(A85,'Agrupaciones y Códigos Comunas'!$A$1:$C$346,3,0)</f>
        <v>2</v>
      </c>
      <c r="C85" s="123" t="s">
        <v>72</v>
      </c>
      <c r="D85" s="119">
        <f>VLOOKUP(A85,'Numero de patentes'!$A$3:$N$348,14,0)</f>
        <v>0.87417400881057272</v>
      </c>
      <c r="E85" s="119">
        <f>VLOOKUP(A85,'Ing de Gestión vs Gast Interno'!$A$2:$F$347,6,0)</f>
        <v>0.20920964585056856</v>
      </c>
      <c r="F85" s="119">
        <f>VLOOKUP(A85,'Reportabilidad CGR'!$A$3:$R$348,18,0)</f>
        <v>1</v>
      </c>
      <c r="G85" s="119">
        <f>VLOOKUP(A85,'Deuda Previsional'!$A$1:$K$346,11,0)</f>
        <v>1</v>
      </c>
      <c r="H85" s="119">
        <f>VLOOKUP(A85,Proyectos!$A$3:$N$348,14,0)</f>
        <v>0.6</v>
      </c>
      <c r="I85" s="126">
        <f t="shared" si="4"/>
        <v>0.72296803049169966</v>
      </c>
      <c r="J85" s="121">
        <v>23</v>
      </c>
      <c r="K85" s="77"/>
      <c r="L85" s="77"/>
      <c r="M85" s="147">
        <f>VLOOKUP(B85,'Montos por Agrupación'!$B$14:$G$20,6,FALSE)*K85</f>
        <v>0</v>
      </c>
      <c r="O85" s="257">
        <f>(VLOOKUP(B85,'Montos por Agrupación'!$B$14:$H$19,6,0)*K85)</f>
        <v>0</v>
      </c>
      <c r="Q85" s="90"/>
      <c r="T85"/>
      <c r="U85"/>
      <c r="V85"/>
      <c r="W85"/>
      <c r="Y85" s="140"/>
    </row>
    <row r="86" spans="1:25" ht="15" customHeight="1" x14ac:dyDescent="0.25">
      <c r="A86" s="73">
        <v>8406</v>
      </c>
      <c r="B86" s="77">
        <f>VLOOKUP(A86,'Agrupaciones y Códigos Comunas'!$A$1:$C$346,3,0)</f>
        <v>2</v>
      </c>
      <c r="C86" s="123" t="s">
        <v>120</v>
      </c>
      <c r="D86" s="119">
        <f>VLOOKUP(A86,'Numero de patentes'!$A$3:$N$348,14,0)</f>
        <v>0.72852564102564099</v>
      </c>
      <c r="E86" s="119">
        <f>VLOOKUP(A86,'Ing de Gestión vs Gast Interno'!$A$2:$F$347,6,0)</f>
        <v>0.19515334719522198</v>
      </c>
      <c r="F86" s="119">
        <f>VLOOKUP(A86,'Reportabilidad CGR'!$A$3:$R$348,18,0)</f>
        <v>1</v>
      </c>
      <c r="G86" s="119">
        <f>VLOOKUP(A86,'Deuda Previsional'!$A$1:$K$346,11,0)</f>
        <v>1</v>
      </c>
      <c r="H86" s="119">
        <f>VLOOKUP(A86,Proyectos!$A$3:$N$348,14,0)</f>
        <v>0.66666666666666663</v>
      </c>
      <c r="I86" s="126">
        <f t="shared" si="4"/>
        <v>0.71497618225955717</v>
      </c>
      <c r="J86" s="121">
        <v>24</v>
      </c>
      <c r="K86" s="77"/>
      <c r="L86" s="77"/>
      <c r="M86" s="147">
        <f>VLOOKUP(B86,'Montos por Agrupación'!$B$14:$G$20,6,FALSE)*K86</f>
        <v>0</v>
      </c>
      <c r="O86" s="257">
        <f>(VLOOKUP(B86,'Montos por Agrupación'!$B$14:$H$19,6,0)*K86)</f>
        <v>0</v>
      </c>
      <c r="Q86" s="90"/>
      <c r="T86"/>
      <c r="U86"/>
      <c r="V86"/>
      <c r="W86"/>
      <c r="Y86" s="140"/>
    </row>
    <row r="87" spans="1:25" ht="15" customHeight="1" x14ac:dyDescent="0.25">
      <c r="A87" s="73">
        <v>2201</v>
      </c>
      <c r="B87" s="77">
        <f>VLOOKUP(A87,'Agrupaciones y Códigos Comunas'!$A$1:$C$346,3,0)</f>
        <v>2</v>
      </c>
      <c r="C87" s="123" t="s">
        <v>110</v>
      </c>
      <c r="D87" s="119">
        <f>VLOOKUP(A87,'Numero de patentes'!$A$3:$N$348,14,0)</f>
        <v>0.86085132418494892</v>
      </c>
      <c r="E87" s="119">
        <f>VLOOKUP(A87,'Ing de Gestión vs Gast Interno'!$A$2:$F$347,6,0)</f>
        <v>0.34003236494844796</v>
      </c>
      <c r="F87" s="119">
        <f>VLOOKUP(A87,'Reportabilidad CGR'!$A$3:$R$348,18,0)</f>
        <v>1</v>
      </c>
      <c r="G87" s="119">
        <f>VLOOKUP(A87,'Deuda Previsional'!$A$1:$K$346,11,0)</f>
        <v>1</v>
      </c>
      <c r="H87" s="119">
        <f>VLOOKUP(A87,Proyectos!$A$3:$N$348,14,0)</f>
        <v>0.46</v>
      </c>
      <c r="I87" s="126">
        <f t="shared" si="4"/>
        <v>0.71213417161743187</v>
      </c>
      <c r="J87" s="121">
        <v>25</v>
      </c>
      <c r="K87" s="77"/>
      <c r="L87" s="77"/>
      <c r="M87" s="147">
        <f>VLOOKUP(B87,'Montos por Agrupación'!$B$14:$G$20,6,FALSE)*K87</f>
        <v>0</v>
      </c>
      <c r="O87" s="257">
        <f>(VLOOKUP(B87,'Montos por Agrupación'!$B$14:$H$19,6,0)*K87)</f>
        <v>0</v>
      </c>
      <c r="Q87" s="90"/>
      <c r="T87"/>
      <c r="U87"/>
      <c r="V87"/>
      <c r="W87"/>
      <c r="Y87" s="140"/>
    </row>
    <row r="88" spans="1:25" ht="15" customHeight="1" x14ac:dyDescent="0.25">
      <c r="A88" s="73">
        <v>8102</v>
      </c>
      <c r="B88" s="77">
        <f>VLOOKUP(A88,'Agrupaciones y Códigos Comunas'!$A$1:$C$346,3,0)</f>
        <v>2</v>
      </c>
      <c r="C88" s="123" t="s">
        <v>84</v>
      </c>
      <c r="D88" s="119">
        <f>VLOOKUP(A88,'Numero de patentes'!$A$3:$N$348,14,0)</f>
        <v>0.72204260174971469</v>
      </c>
      <c r="E88" s="119">
        <f>VLOOKUP(A88,'Ing de Gestión vs Gast Interno'!$A$2:$F$347,6,0)</f>
        <v>0.12960633362220519</v>
      </c>
      <c r="F88" s="119">
        <f>VLOOKUP(A88,'Reportabilidad CGR'!$A$3:$R$348,18,0)</f>
        <v>1</v>
      </c>
      <c r="G88" s="119">
        <f>VLOOKUP(A88,'Deuda Previsional'!$A$1:$K$346,11,0)</f>
        <v>1</v>
      </c>
      <c r="H88" s="119">
        <f>VLOOKUP(A88,Proyectos!$A$3:$N$348,14,0)</f>
        <v>0.71052631578947367</v>
      </c>
      <c r="I88" s="126">
        <f t="shared" si="4"/>
        <v>0.71185923593426659</v>
      </c>
      <c r="J88" s="121">
        <v>26</v>
      </c>
      <c r="K88" s="77"/>
      <c r="L88" s="77"/>
      <c r="M88" s="147">
        <f>VLOOKUP(B88,'Montos por Agrupación'!$B$14:$G$20,6,FALSE)*K88</f>
        <v>0</v>
      </c>
      <c r="O88" s="257">
        <f>(VLOOKUP(B88,'Montos por Agrupación'!$B$14:$H$19,6,0)*K88)</f>
        <v>0</v>
      </c>
      <c r="Q88" s="90"/>
      <c r="T88"/>
      <c r="U88"/>
      <c r="V88"/>
      <c r="W88"/>
      <c r="Y88" s="140"/>
    </row>
    <row r="89" spans="1:25" ht="15" customHeight="1" x14ac:dyDescent="0.25">
      <c r="A89" s="73">
        <v>5504</v>
      </c>
      <c r="B89" s="77">
        <f>VLOOKUP(A89,'Agrupaciones y Códigos Comunas'!$A$1:$C$346,3,0)</f>
        <v>2</v>
      </c>
      <c r="C89" s="123" t="s">
        <v>80</v>
      </c>
      <c r="D89" s="119">
        <f>VLOOKUP(A89,'Numero de patentes'!$A$3:$N$348,14,0)</f>
        <v>0.94827586206896552</v>
      </c>
      <c r="E89" s="119">
        <f>VLOOKUP(A89,'Ing de Gestión vs Gast Interno'!$A$2:$F$347,6,0)</f>
        <v>0.28042800638755483</v>
      </c>
      <c r="F89" s="119">
        <f>VLOOKUP(A89,'Reportabilidad CGR'!$A$3:$R$348,18,0)</f>
        <v>1</v>
      </c>
      <c r="G89" s="119">
        <f>VLOOKUP(A89,'Deuda Previsional'!$A$1:$K$346,11,0)</f>
        <v>1</v>
      </c>
      <c r="H89" s="119">
        <f>VLOOKUP(A89,Proyectos!$A$3:$N$348,14,0)</f>
        <v>0.4375</v>
      </c>
      <c r="I89" s="126">
        <f t="shared" si="4"/>
        <v>0.70770198058785583</v>
      </c>
      <c r="J89" s="121">
        <v>27</v>
      </c>
      <c r="K89" s="77"/>
      <c r="L89" s="77"/>
      <c r="M89" s="147">
        <f>VLOOKUP(B89,'Montos por Agrupación'!$B$14:$G$20,6,FALSE)*K89</f>
        <v>0</v>
      </c>
      <c r="O89" s="257">
        <f>(VLOOKUP(B89,'Montos por Agrupación'!$B$14:$H$19,6,0)*K89)</f>
        <v>0</v>
      </c>
      <c r="Q89" s="90"/>
      <c r="T89"/>
      <c r="U89"/>
      <c r="V89"/>
      <c r="W89"/>
      <c r="Y89" s="140"/>
    </row>
    <row r="90" spans="1:25" ht="15" customHeight="1" x14ac:dyDescent="0.25">
      <c r="A90" s="73">
        <v>4102</v>
      </c>
      <c r="B90" s="77">
        <f>VLOOKUP(A90,'Agrupaciones y Códigos Comunas'!$A$1:$C$346,3,0)</f>
        <v>2</v>
      </c>
      <c r="C90" s="123" t="s">
        <v>61</v>
      </c>
      <c r="D90" s="119">
        <f>VLOOKUP(A90,'Numero de patentes'!$A$3:$N$348,14,0)</f>
        <v>0.86476498440928518</v>
      </c>
      <c r="E90" s="119">
        <f>VLOOKUP(A90,'Ing de Gestión vs Gast Interno'!$A$2:$F$347,6,0)</f>
        <v>0.35010800336428549</v>
      </c>
      <c r="F90" s="119">
        <f>VLOOKUP(A90,'Reportabilidad CGR'!$A$3:$R$348,18,0)</f>
        <v>1</v>
      </c>
      <c r="G90" s="119">
        <f>VLOOKUP(A90,'Deuda Previsional'!$A$1:$K$346,11,0)</f>
        <v>0.52134619863860077</v>
      </c>
      <c r="H90" s="119">
        <f>VLOOKUP(A90,Proyectos!$A$3:$N$348,14,0)</f>
        <v>0.8</v>
      </c>
      <c r="I90" s="126">
        <f t="shared" si="4"/>
        <v>0.70400558806197</v>
      </c>
      <c r="J90" s="121">
        <v>28</v>
      </c>
      <c r="K90" s="77"/>
      <c r="L90" s="77"/>
      <c r="M90" s="147">
        <f>VLOOKUP(B90,'Montos por Agrupación'!$B$14:$G$20,6,FALSE)*K90</f>
        <v>0</v>
      </c>
      <c r="O90" s="257">
        <f>(VLOOKUP(B90,'Montos por Agrupación'!$B$14:$H$19,6,0)*K90)</f>
        <v>0</v>
      </c>
      <c r="Q90" s="90"/>
      <c r="T90"/>
      <c r="U90"/>
      <c r="V90"/>
      <c r="W90"/>
      <c r="Y90" s="140"/>
    </row>
    <row r="91" spans="1:25" ht="15" customHeight="1" x14ac:dyDescent="0.25">
      <c r="A91" s="73">
        <v>13202</v>
      </c>
      <c r="B91" s="77">
        <f>VLOOKUP(A91,'Agrupaciones y Códigos Comunas'!$A$1:$C$346,3,0)</f>
        <v>2</v>
      </c>
      <c r="C91" s="123" t="s">
        <v>134</v>
      </c>
      <c r="D91" s="119">
        <f>VLOOKUP(A91,'Numero de patentes'!$A$3:$N$348,14,0)</f>
        <v>0.70774976657329602</v>
      </c>
      <c r="E91" s="119">
        <f>VLOOKUP(A91,'Ing de Gestión vs Gast Interno'!$A$2:$F$347,6,0)</f>
        <v>0.70416403593453647</v>
      </c>
      <c r="F91" s="119">
        <f>VLOOKUP(A91,'Reportabilidad CGR'!$A$3:$R$348,18,0)</f>
        <v>1</v>
      </c>
      <c r="G91" s="119">
        <f>VLOOKUP(A91,'Deuda Previsional'!$A$1:$K$346,11,0)</f>
        <v>0</v>
      </c>
      <c r="H91" s="119">
        <f>VLOOKUP(A91,Proyectos!$A$3:$N$348,14,0)</f>
        <v>0.95454545454545459</v>
      </c>
      <c r="I91" s="126">
        <f t="shared" si="4"/>
        <v>0.68563163580926534</v>
      </c>
      <c r="J91" s="121">
        <v>29</v>
      </c>
      <c r="K91" s="77"/>
      <c r="L91" s="77"/>
      <c r="M91" s="147">
        <f>VLOOKUP(B91,'Montos por Agrupación'!$B$14:$G$20,6,FALSE)*K91</f>
        <v>0</v>
      </c>
      <c r="O91" s="257">
        <f>(VLOOKUP(B91,'Montos por Agrupación'!$B$14:$H$19,6,0)*K91)</f>
        <v>0</v>
      </c>
      <c r="Q91" s="90"/>
      <c r="T91"/>
      <c r="U91"/>
      <c r="V91"/>
      <c r="W91"/>
      <c r="Y91" s="140"/>
    </row>
    <row r="92" spans="1:25" ht="15" customHeight="1" x14ac:dyDescent="0.25">
      <c r="A92" s="73">
        <v>13302</v>
      </c>
      <c r="B92" s="77">
        <f>VLOOKUP(A92,'Agrupaciones y Códigos Comunas'!$A$1:$C$346,3,0)</f>
        <v>2</v>
      </c>
      <c r="C92" s="123" t="s">
        <v>103</v>
      </c>
      <c r="D92" s="119">
        <f>VLOOKUP(A92,'Numero de patentes'!$A$3:$N$348,14,0)</f>
        <v>0.6472436931962966</v>
      </c>
      <c r="E92" s="119">
        <f>VLOOKUP(A92,'Ing de Gestión vs Gast Interno'!$A$2:$F$347,6,0)</f>
        <v>0.62653465675993791</v>
      </c>
      <c r="F92" s="119">
        <f>VLOOKUP(A92,'Reportabilidad CGR'!$A$3:$R$348,18,0)</f>
        <v>0.84615384615384615</v>
      </c>
      <c r="G92" s="119">
        <f>VLOOKUP(A92,'Deuda Previsional'!$A$1:$K$346,11,0)</f>
        <v>0</v>
      </c>
      <c r="H92" s="119">
        <f>VLOOKUP(A92,Proyectos!$A$3:$N$348,14,0)</f>
        <v>0.97142857142857142</v>
      </c>
      <c r="I92" s="126">
        <f t="shared" si="4"/>
        <v>0.63448139741934417</v>
      </c>
      <c r="J92" s="121">
        <v>30</v>
      </c>
      <c r="K92" s="77"/>
      <c r="L92" s="77"/>
      <c r="M92" s="147">
        <f>VLOOKUP(B92,'Montos por Agrupación'!$B$14:$G$20,6,FALSE)*K92</f>
        <v>0</v>
      </c>
      <c r="O92" s="257">
        <f>(VLOOKUP(B92,'Montos por Agrupación'!$B$14:$H$19,6,0)*K92)</f>
        <v>0</v>
      </c>
      <c r="Q92" s="90"/>
      <c r="T92"/>
      <c r="U92"/>
      <c r="V92"/>
      <c r="W92"/>
      <c r="Y92" s="140"/>
    </row>
    <row r="93" spans="1:25" ht="15" customHeight="1" x14ac:dyDescent="0.25">
      <c r="A93" s="73">
        <v>13605</v>
      </c>
      <c r="B93" s="77">
        <f>VLOOKUP(A93,'Agrupaciones y Códigos Comunas'!$A$1:$C$346,3,0)</f>
        <v>2</v>
      </c>
      <c r="C93" s="123" t="s">
        <v>249</v>
      </c>
      <c r="D93" s="119">
        <f>VLOOKUP(A93,'Numero de patentes'!$A$3:$N$348,14,0)</f>
        <v>0.95186998645692256</v>
      </c>
      <c r="E93" s="119">
        <f>VLOOKUP(A93,'Ing de Gestión vs Gast Interno'!$A$2:$F$347,6,0)</f>
        <v>0.19586808368340672</v>
      </c>
      <c r="F93" s="119">
        <f>VLOOKUP(A93,'Reportabilidad CGR'!$A$3:$R$348,18,0)</f>
        <v>1</v>
      </c>
      <c r="G93" s="119">
        <f>VLOOKUP(A93,'Deuda Previsional'!$A$1:$K$346,11,0)</f>
        <v>0</v>
      </c>
      <c r="H93" s="119">
        <f>VLOOKUP(A93,Proyectos!$A$3:$N$348,14,0)</f>
        <v>1</v>
      </c>
      <c r="I93" s="126">
        <f t="shared" si="4"/>
        <v>0.63195411470521967</v>
      </c>
      <c r="J93" s="121">
        <v>31</v>
      </c>
      <c r="K93" s="77"/>
      <c r="L93" s="77"/>
      <c r="M93" s="147">
        <f>VLOOKUP(B93,'Montos por Agrupación'!$B$14:$G$20,6,FALSE)*K93</f>
        <v>0</v>
      </c>
      <c r="O93" s="257">
        <f>(VLOOKUP(B93,'Montos por Agrupación'!$B$14:$H$19,6,0)*K93)</f>
        <v>0</v>
      </c>
      <c r="Q93" s="90"/>
      <c r="T93"/>
      <c r="U93"/>
      <c r="V93"/>
      <c r="W93"/>
      <c r="Y93" s="140"/>
    </row>
    <row r="94" spans="1:25" ht="15" customHeight="1" x14ac:dyDescent="0.25">
      <c r="A94" s="73">
        <v>13402</v>
      </c>
      <c r="B94" s="77">
        <f>VLOOKUP(A94,'Agrupaciones y Códigos Comunas'!$A$1:$C$346,3,0)</f>
        <v>2</v>
      </c>
      <c r="C94" s="123" t="s">
        <v>228</v>
      </c>
      <c r="D94" s="119">
        <f>VLOOKUP(A94,'Numero de patentes'!$A$3:$N$348,14,0)</f>
        <v>0.61939393939393939</v>
      </c>
      <c r="E94" s="119">
        <f>VLOOKUP(A94,'Ing de Gestión vs Gast Interno'!$A$2:$F$347,6,0)</f>
        <v>0.34257817080723957</v>
      </c>
      <c r="F94" s="119">
        <f>VLOOKUP(A94,'Reportabilidad CGR'!$A$3:$R$348,18,0)</f>
        <v>0.98076923076923073</v>
      </c>
      <c r="G94" s="119">
        <f>VLOOKUP(A94,'Deuda Previsional'!$A$1:$K$346,11,0)</f>
        <v>0</v>
      </c>
      <c r="H94" s="119">
        <f>VLOOKUP(A94,Proyectos!$A$3:$N$348,14,0)</f>
        <v>0.96153846153846156</v>
      </c>
      <c r="I94" s="126">
        <f t="shared" si="4"/>
        <v>0.59796318660900039</v>
      </c>
      <c r="J94" s="121">
        <v>32</v>
      </c>
      <c r="K94" s="77"/>
      <c r="L94" s="77"/>
      <c r="M94" s="147">
        <f>VLOOKUP(B94,'Montos por Agrupación'!$B$14:$G$20,6,FALSE)*K94</f>
        <v>0</v>
      </c>
      <c r="O94" s="257">
        <f>(VLOOKUP(B94,'Montos por Agrupación'!$B$14:$H$19,6,0)*K94)</f>
        <v>0</v>
      </c>
      <c r="Q94" s="90"/>
      <c r="T94"/>
      <c r="U94"/>
      <c r="V94"/>
      <c r="W94"/>
      <c r="Y94" s="140"/>
    </row>
    <row r="95" spans="1:25" ht="15" customHeight="1" x14ac:dyDescent="0.25">
      <c r="A95" s="73">
        <v>5603</v>
      </c>
      <c r="B95" s="77">
        <f>VLOOKUP(A95,'Agrupaciones y Códigos Comunas'!$A$1:$C$346,3,0)</f>
        <v>2</v>
      </c>
      <c r="C95" s="123" t="s">
        <v>244</v>
      </c>
      <c r="D95" s="119">
        <f>VLOOKUP(A95,'Numero de patentes'!$A$3:$N$348,14,0)</f>
        <v>0.93036144578313251</v>
      </c>
      <c r="E95" s="119">
        <f>VLOOKUP(A95,'Ing de Gestión vs Gast Interno'!$A$2:$F$347,6,0)</f>
        <v>7.9282505582042875E-2</v>
      </c>
      <c r="F95" s="119">
        <f>VLOOKUP(A95,'Reportabilidad CGR'!$A$3:$R$348,18,0)</f>
        <v>0.90384615384615385</v>
      </c>
      <c r="G95" s="119">
        <f>VLOOKUP(A95,'Deuda Previsional'!$A$1:$K$346,11,0)</f>
        <v>0</v>
      </c>
      <c r="H95" s="119">
        <f>VLOOKUP(A95,Proyectos!$A$3:$N$348,14,0)</f>
        <v>0.96551724137931039</v>
      </c>
      <c r="I95" s="126">
        <f t="shared" si="4"/>
        <v>0.57755925909793682</v>
      </c>
      <c r="J95" s="121">
        <v>33</v>
      </c>
      <c r="K95" s="77"/>
      <c r="L95" s="77"/>
      <c r="M95" s="147">
        <f>VLOOKUP(B95,'Montos por Agrupación'!$B$14:$G$20,6,FALSE)*K95</f>
        <v>0</v>
      </c>
      <c r="O95" s="257">
        <f>(VLOOKUP(B95,'Montos por Agrupación'!$B$14:$H$19,6,0)*K95)</f>
        <v>0</v>
      </c>
      <c r="Q95" s="90"/>
      <c r="T95"/>
      <c r="U95"/>
      <c r="V95"/>
      <c r="W95"/>
      <c r="Y95" s="140"/>
    </row>
    <row r="96" spans="1:25" ht="15" customHeight="1" x14ac:dyDescent="0.25">
      <c r="A96" s="73">
        <v>5605</v>
      </c>
      <c r="B96" s="77">
        <f>VLOOKUP(A96,'Agrupaciones y Códigos Comunas'!$A$1:$C$346,3,0)</f>
        <v>2</v>
      </c>
      <c r="C96" s="123" t="s">
        <v>90</v>
      </c>
      <c r="D96" s="119">
        <f>VLOOKUP(A96,'Numero de patentes'!$A$3:$N$348,14,0)</f>
        <v>0.69178662150719727</v>
      </c>
      <c r="E96" s="119">
        <f>VLOOKUP(A96,'Ing de Gestión vs Gast Interno'!$A$2:$F$347,6,0)</f>
        <v>0.12972239647553382</v>
      </c>
      <c r="F96" s="119">
        <f>VLOOKUP(A96,'Reportabilidad CGR'!$A$3:$R$348,18,0)</f>
        <v>1</v>
      </c>
      <c r="G96" s="119">
        <f>VLOOKUP(A96,'Deuda Previsional'!$A$1:$K$346,11,0)</f>
        <v>0</v>
      </c>
      <c r="H96" s="119">
        <f>VLOOKUP(A96,Proyectos!$A$3:$N$348,14,0)</f>
        <v>0.84615384615384615</v>
      </c>
      <c r="I96" s="126">
        <f t="shared" si="4"/>
        <v>0.54125093405964786</v>
      </c>
      <c r="J96" s="121">
        <v>34</v>
      </c>
      <c r="K96" s="77"/>
      <c r="L96" s="77"/>
      <c r="M96" s="147">
        <f>VLOOKUP(B96,'Montos por Agrupación'!$B$14:$G$20,6,FALSE)*K96</f>
        <v>0</v>
      </c>
      <c r="O96" s="257">
        <f>(VLOOKUP(B96,'Montos por Agrupación'!$B$14:$H$19,6,0)*K96)</f>
        <v>0</v>
      </c>
      <c r="Q96" s="90"/>
      <c r="T96"/>
      <c r="U96"/>
      <c r="V96"/>
      <c r="W96"/>
      <c r="Y96" s="140"/>
    </row>
    <row r="97" spans="1:25" ht="15" customHeight="1" x14ac:dyDescent="0.25">
      <c r="A97" s="73">
        <v>4101</v>
      </c>
      <c r="B97" s="77">
        <f>VLOOKUP(A97,'Agrupaciones y Códigos Comunas'!$A$1:$C$346,3,0)</f>
        <v>2</v>
      </c>
      <c r="C97" s="123" t="s">
        <v>57</v>
      </c>
      <c r="D97" s="119">
        <f>VLOOKUP(A97,'Numero de patentes'!$A$3:$N$348,14,0)</f>
        <v>0.67753720209632373</v>
      </c>
      <c r="E97" s="119">
        <f>VLOOKUP(A97,'Ing de Gestión vs Gast Interno'!$A$2:$F$347,6,0)</f>
        <v>0.2799804390535488</v>
      </c>
      <c r="F97" s="119">
        <f>VLOOKUP(A97,'Reportabilidad CGR'!$A$3:$R$348,18,0)</f>
        <v>1</v>
      </c>
      <c r="G97" s="119">
        <f>VLOOKUP(A97,'Deuda Previsional'!$A$1:$K$346,11,0)</f>
        <v>0</v>
      </c>
      <c r="H97" s="119">
        <f>VLOOKUP(A97,Proyectos!$A$3:$N$348,14,0)</f>
        <v>0.68292682926829273</v>
      </c>
      <c r="I97" s="126">
        <f t="shared" si="4"/>
        <v>0.52835837544223152</v>
      </c>
      <c r="J97" s="121">
        <v>35</v>
      </c>
      <c r="K97" s="77"/>
      <c r="L97" s="77"/>
      <c r="M97" s="147">
        <f>VLOOKUP(B97,'Montos por Agrupación'!$B$14:$G$20,6,FALSE)*K97</f>
        <v>0</v>
      </c>
      <c r="O97" s="257">
        <f>(VLOOKUP(B97,'Montos por Agrupación'!$B$14:$H$19,6,0)*K97)</f>
        <v>0</v>
      </c>
      <c r="Q97" s="90"/>
      <c r="T97"/>
      <c r="U97"/>
      <c r="V97"/>
      <c r="W97"/>
      <c r="Y97" s="140"/>
    </row>
    <row r="98" spans="1:25" ht="15" customHeight="1" x14ac:dyDescent="0.25">
      <c r="A98" s="73">
        <v>8106</v>
      </c>
      <c r="B98" s="77">
        <f>VLOOKUP(A98,'Agrupaciones y Códigos Comunas'!$A$1:$C$346,3,0)</f>
        <v>2</v>
      </c>
      <c r="C98" s="179" t="s">
        <v>174</v>
      </c>
      <c r="D98" s="119">
        <f>VLOOKUP(A98,'Numero de patentes'!$A$3:$N$348,14,0)</f>
        <v>0.77342225113858165</v>
      </c>
      <c r="E98" s="119">
        <f>VLOOKUP(A98,'Ing de Gestión vs Gast Interno'!$A$2:$F$347,6,0)</f>
        <v>0.10098292909081565</v>
      </c>
      <c r="F98" s="119">
        <f>VLOOKUP(A98,'Reportabilidad CGR'!$A$3:$R$348,18,0)</f>
        <v>1</v>
      </c>
      <c r="G98" s="119">
        <f>VLOOKUP(A98,'Deuda Previsional'!$A$1:$K$346,11,0)</f>
        <v>0</v>
      </c>
      <c r="H98" s="119">
        <f>VLOOKUP(A98,Proyectos!$A$3:$N$348,14,0)</f>
        <v>0.58974358974358976</v>
      </c>
      <c r="I98" s="126">
        <f t="shared" si="4"/>
        <v>0.48364582092484787</v>
      </c>
      <c r="J98" s="121">
        <v>36</v>
      </c>
      <c r="K98" s="77"/>
      <c r="L98" s="77"/>
      <c r="M98" s="147">
        <f>VLOOKUP(B98,'Montos por Agrupación'!$B$14:$G$20,6,FALSE)*K98</f>
        <v>0</v>
      </c>
      <c r="O98" s="257">
        <f>(VLOOKUP(B98,'Montos por Agrupación'!$B$14:$H$19,6,0)*K98)</f>
        <v>0</v>
      </c>
      <c r="Q98" s="90"/>
      <c r="T98"/>
      <c r="U98"/>
      <c r="V98"/>
      <c r="W98"/>
      <c r="Y98" s="140"/>
    </row>
    <row r="99" spans="1:25" ht="15" customHeight="1" thickBot="1" x14ac:dyDescent="0.3">
      <c r="A99" s="270">
        <v>8111</v>
      </c>
      <c r="B99" s="247">
        <f>VLOOKUP(A99,'Agrupaciones y Códigos Comunas'!$A$1:$C$346,3,0)</f>
        <v>2</v>
      </c>
      <c r="C99" s="246" t="s">
        <v>56</v>
      </c>
      <c r="D99" s="248">
        <f>VLOOKUP(A99,'Numero de patentes'!$A$3:$N$348,14,0)</f>
        <v>0.71707317073170729</v>
      </c>
      <c r="E99" s="248">
        <f>VLOOKUP(A99,'Ing de Gestión vs Gast Interno'!$A$2:$F$347,6,0)</f>
        <v>9.4256181137050934E-2</v>
      </c>
      <c r="F99" s="248">
        <f>VLOOKUP(A99,'Reportabilidad CGR'!$A$3:$R$348,18,0)</f>
        <v>1</v>
      </c>
      <c r="G99" s="248">
        <f>VLOOKUP(A99,'Deuda Previsional'!$A$1:$K$346,11,0)</f>
        <v>0</v>
      </c>
      <c r="H99" s="248">
        <f>VLOOKUP(A99,Proyectos!$A$3:$N$348,14,0)</f>
        <v>0.61111111111111116</v>
      </c>
      <c r="I99" s="249">
        <f t="shared" si="4"/>
        <v>0.47918998961494408</v>
      </c>
      <c r="J99" s="250">
        <v>37</v>
      </c>
      <c r="K99" s="247"/>
      <c r="L99" s="247"/>
      <c r="M99" s="251">
        <f>VLOOKUP(B99,'Montos por Agrupación'!$B$14:$G$20,6,FALSE)*K99</f>
        <v>0</v>
      </c>
      <c r="O99" s="257">
        <f>(VLOOKUP(B99,'Montos por Agrupación'!$B$14:$H$19,6,0)*K99)</f>
        <v>0</v>
      </c>
      <c r="Q99" s="90"/>
      <c r="T99"/>
      <c r="U99"/>
      <c r="V99"/>
      <c r="W99"/>
      <c r="Y99" s="140"/>
    </row>
    <row r="100" spans="1:25" ht="15" customHeight="1" thickTop="1" x14ac:dyDescent="0.25">
      <c r="A100" s="272">
        <v>3102</v>
      </c>
      <c r="B100" s="281">
        <f>VLOOKUP(A100,'Agrupaciones y Códigos Comunas'!$A$1:$C$346,3,0)</f>
        <v>3</v>
      </c>
      <c r="C100" s="274" t="s">
        <v>276</v>
      </c>
      <c r="D100" s="283">
        <f>VLOOKUP(A100,'Numero de patentes'!$A$3:$N$348,14,0)</f>
        <v>0.87646076794657768</v>
      </c>
      <c r="E100" s="283">
        <f>VLOOKUP(A100,'Ing de Gestión vs Gast Interno'!$A$2:$F$347,6,0)</f>
        <v>0.22495573358888421</v>
      </c>
      <c r="F100" s="283">
        <f>VLOOKUP(A100,'Reportabilidad CGR'!$A$3:$R$348,18,0)</f>
        <v>1</v>
      </c>
      <c r="G100" s="283">
        <f>VLOOKUP(A100,'Deuda Previsional'!$A$1:$K$346,11,0)</f>
        <v>1</v>
      </c>
      <c r="H100" s="283">
        <f>VLOOKUP(A100,Proyectos!$A$3:$N$348,14,0)</f>
        <v>1</v>
      </c>
      <c r="I100" s="276">
        <f>(D100*$D$6+E100*$E$6+F100*$F$6+G100*$G$6+H100*$H$6)</f>
        <v>0.83263722351243463</v>
      </c>
      <c r="J100" s="277">
        <v>1</v>
      </c>
      <c r="K100" s="278">
        <f>I100/SUM($I$100:$I$127)</f>
        <v>3.7962766576595142E-2</v>
      </c>
      <c r="L100" s="278"/>
      <c r="M100" s="279">
        <f>+P100</f>
        <v>15152643</v>
      </c>
      <c r="O100" s="257">
        <f>(VLOOKUP(B100,'Montos por Agrupación'!$B$14:$H$19,6,0)*K100)</f>
        <v>15152642.543023482</v>
      </c>
      <c r="P100" s="252">
        <v>15152643</v>
      </c>
      <c r="Q100" s="149">
        <f>SUM(P100:P127)</f>
        <v>399144844</v>
      </c>
      <c r="R100" s="140">
        <f>+'Montos por Agrupación'!G17</f>
        <v>399144844</v>
      </c>
      <c r="S100" s="148">
        <f>+R100-Q100</f>
        <v>0</v>
      </c>
      <c r="T100"/>
      <c r="U100"/>
      <c r="V100"/>
      <c r="W100"/>
      <c r="Y100" s="140"/>
    </row>
    <row r="101" spans="1:25" ht="15" customHeight="1" x14ac:dyDescent="0.25">
      <c r="A101" s="280">
        <v>9202</v>
      </c>
      <c r="B101" s="281">
        <f>VLOOKUP(A101,'Agrupaciones y Códigos Comunas'!$A$1:$C$346,3,0)</f>
        <v>3</v>
      </c>
      <c r="C101" s="282" t="s">
        <v>49</v>
      </c>
      <c r="D101" s="283">
        <f>VLOOKUP(A101,'Numero de patentes'!$A$3:$N$348,14,0)</f>
        <v>0.99847560975609762</v>
      </c>
      <c r="E101" s="283">
        <f>VLOOKUP(A101,'Ing de Gestión vs Gast Interno'!$A$2:$F$347,6,0)</f>
        <v>0.19285670557292212</v>
      </c>
      <c r="F101" s="283">
        <f>VLOOKUP(A101,'Reportabilidad CGR'!$A$3:$R$348,18,0)</f>
        <v>1</v>
      </c>
      <c r="G101" s="283">
        <f>VLOOKUP(A101,'Deuda Previsional'!$A$1:$K$346,11,0)</f>
        <v>1</v>
      </c>
      <c r="H101" s="283">
        <f>VLOOKUP(A101,Proyectos!$A$3:$N$348,14,0)</f>
        <v>0.96</v>
      </c>
      <c r="I101" s="276">
        <f t="shared" ref="I101:I155" si="7">(D101*$D$6+E101*$E$6+F101*$F$6+G101*$G$6+H101*$H$6)</f>
        <v>0.8264189020901942</v>
      </c>
      <c r="J101" s="285">
        <v>2</v>
      </c>
      <c r="K101" s="286">
        <f t="shared" ref="K101:K127" si="8">I101/SUM($I$100:$I$127)</f>
        <v>3.7679252126382443E-2</v>
      </c>
      <c r="L101" s="286"/>
      <c r="M101" s="279">
        <f t="shared" ref="M101:M127" si="9">+P101</f>
        <v>15039479</v>
      </c>
      <c r="O101" s="257">
        <f>(VLOOKUP(B101,'Montos por Agrupación'!$B$14:$H$19,6,0)*K101)</f>
        <v>15039479.212021587</v>
      </c>
      <c r="P101" s="252">
        <v>15039479</v>
      </c>
      <c r="Q101" s="90"/>
      <c r="T101"/>
      <c r="U101"/>
      <c r="V101"/>
      <c r="W101"/>
      <c r="Y101" s="140"/>
    </row>
    <row r="102" spans="1:25" ht="15" customHeight="1" x14ac:dyDescent="0.25">
      <c r="A102" s="280">
        <v>4103</v>
      </c>
      <c r="B102" s="281">
        <f>VLOOKUP(A102,'Agrupaciones y Códigos Comunas'!$A$1:$C$346,3,0)</f>
        <v>3</v>
      </c>
      <c r="C102" s="282" t="s">
        <v>285</v>
      </c>
      <c r="D102" s="283">
        <f>VLOOKUP(A102,'Numero de patentes'!$A$3:$N$348,14,0)</f>
        <v>0.81708652792990144</v>
      </c>
      <c r="E102" s="283">
        <f>VLOOKUP(A102,'Ing de Gestión vs Gast Interno'!$A$2:$F$347,6,0)</f>
        <v>0.250681618988702</v>
      </c>
      <c r="F102" s="283">
        <f>VLOOKUP(A102,'Reportabilidad CGR'!$A$3:$R$348,18,0)</f>
        <v>1</v>
      </c>
      <c r="G102" s="283">
        <f>VLOOKUP(A102,'Deuda Previsional'!$A$1:$K$346,11,0)</f>
        <v>1</v>
      </c>
      <c r="H102" s="283">
        <f>VLOOKUP(A102,Proyectos!$A$3:$N$348,14,0)</f>
        <v>0.96</v>
      </c>
      <c r="I102" s="276">
        <f t="shared" si="7"/>
        <v>0.81984497659073052</v>
      </c>
      <c r="J102" s="285">
        <v>3</v>
      </c>
      <c r="K102" s="286">
        <f t="shared" si="8"/>
        <v>3.7379524475274928E-2</v>
      </c>
      <c r="L102" s="286"/>
      <c r="M102" s="279">
        <f t="shared" si="9"/>
        <v>14919844</v>
      </c>
      <c r="O102" s="257">
        <f>(VLOOKUP(B102,'Montos por Agrupación'!$B$14:$H$19,6,0)*K102)</f>
        <v>14919844.465477793</v>
      </c>
      <c r="P102" s="252">
        <v>14919844</v>
      </c>
      <c r="Q102" s="90"/>
      <c r="T102"/>
      <c r="U102"/>
      <c r="V102"/>
      <c r="W102"/>
      <c r="Y102" s="140"/>
    </row>
    <row r="103" spans="1:25" ht="15" customHeight="1" x14ac:dyDescent="0.25">
      <c r="A103" s="280">
        <v>5802</v>
      </c>
      <c r="B103" s="281">
        <f>VLOOKUP(A103,'Agrupaciones y Códigos Comunas'!$A$1:$C$346,3,0)</f>
        <v>3</v>
      </c>
      <c r="C103" s="282" t="s">
        <v>255</v>
      </c>
      <c r="D103" s="283">
        <f>VLOOKUP(A103,'Numero de patentes'!$A$3:$N$348,14,0)</f>
        <v>0.82970812418665174</v>
      </c>
      <c r="E103" s="283">
        <f>VLOOKUP(A103,'Ing de Gestión vs Gast Interno'!$A$2:$F$347,6,0)</f>
        <v>0.26979062102249707</v>
      </c>
      <c r="F103" s="283">
        <f>VLOOKUP(A103,'Reportabilidad CGR'!$A$3:$R$348,18,0)</f>
        <v>1</v>
      </c>
      <c r="G103" s="283">
        <f>VLOOKUP(A103,'Deuda Previsional'!$A$1:$K$346,11,0)</f>
        <v>1</v>
      </c>
      <c r="H103" s="283">
        <f>VLOOKUP(A103,Proyectos!$A$3:$N$348,14,0)</f>
        <v>0.93333333333333335</v>
      </c>
      <c r="I103" s="276">
        <f t="shared" si="7"/>
        <v>0.81692893662316468</v>
      </c>
      <c r="J103" s="285">
        <v>4</v>
      </c>
      <c r="K103" s="286">
        <f t="shared" si="8"/>
        <v>3.724657228254237E-2</v>
      </c>
      <c r="L103" s="286"/>
      <c r="M103" s="279">
        <f t="shared" si="9"/>
        <v>14866777</v>
      </c>
      <c r="O103" s="257">
        <f>(VLOOKUP(B103,'Montos por Agrupación'!$B$14:$H$19,6,0)*K103)</f>
        <v>14866777.283250099</v>
      </c>
      <c r="P103" s="252">
        <v>14866777</v>
      </c>
      <c r="Q103" s="90"/>
      <c r="T103"/>
      <c r="U103"/>
      <c r="V103"/>
      <c r="W103"/>
      <c r="Y103" s="140"/>
    </row>
    <row r="104" spans="1:25" ht="15" customHeight="1" x14ac:dyDescent="0.25">
      <c r="A104" s="280">
        <v>12401</v>
      </c>
      <c r="B104" s="281">
        <f>VLOOKUP(A104,'Agrupaciones y Códigos Comunas'!$A$1:$C$346,3,0)</f>
        <v>3</v>
      </c>
      <c r="C104" s="282" t="s">
        <v>337</v>
      </c>
      <c r="D104" s="283">
        <f>VLOOKUP(A104,'Numero de patentes'!$A$3:$N$348,14,0)</f>
        <v>0.85618080127839291</v>
      </c>
      <c r="E104" s="283">
        <f>VLOOKUP(A104,'Ing de Gestión vs Gast Interno'!$A$2:$F$347,6,0)</f>
        <v>0.18406329242414929</v>
      </c>
      <c r="F104" s="283">
        <f>VLOOKUP(A104,'Reportabilidad CGR'!$A$3:$R$348,18,0)</f>
        <v>0.98076923076923073</v>
      </c>
      <c r="G104" s="283">
        <f>VLOOKUP(A104,'Deuda Previsional'!$A$1:$K$346,11,0)</f>
        <v>1</v>
      </c>
      <c r="H104" s="283">
        <f>VLOOKUP(A104,Proyectos!$A$3:$N$348,14,0)</f>
        <v>0.9838709677419355</v>
      </c>
      <c r="I104" s="276">
        <f t="shared" si="7"/>
        <v>0.81374587508909602</v>
      </c>
      <c r="J104" s="285">
        <v>5</v>
      </c>
      <c r="K104" s="286">
        <f t="shared" si="8"/>
        <v>3.7101445667247608E-2</v>
      </c>
      <c r="L104" s="286"/>
      <c r="M104" s="279">
        <f t="shared" si="9"/>
        <v>14808851</v>
      </c>
      <c r="O104" s="257">
        <f>(VLOOKUP(B104,'Montos por Agrupación'!$B$14:$H$19,6,0)*K104)</f>
        <v>14808850.743028022</v>
      </c>
      <c r="P104" s="252">
        <v>14808851</v>
      </c>
      <c r="Q104" s="90"/>
      <c r="T104"/>
      <c r="U104"/>
      <c r="V104"/>
      <c r="W104"/>
      <c r="Y104" s="140"/>
    </row>
    <row r="105" spans="1:25" ht="15" customHeight="1" x14ac:dyDescent="0.25">
      <c r="A105" s="280">
        <v>7406</v>
      </c>
      <c r="B105" s="281">
        <f>VLOOKUP(A105,'Agrupaciones y Códigos Comunas'!$A$1:$C$346,3,0)</f>
        <v>3</v>
      </c>
      <c r="C105" s="282" t="s">
        <v>3</v>
      </c>
      <c r="D105" s="283">
        <f>VLOOKUP(A105,'Numero de patentes'!$A$3:$N$348,14,0)</f>
        <v>0.77668613913967077</v>
      </c>
      <c r="E105" s="283">
        <f>VLOOKUP(A105,'Ing de Gestión vs Gast Interno'!$A$2:$F$347,6,0)</f>
        <v>0.22143290960943229</v>
      </c>
      <c r="F105" s="283">
        <f>VLOOKUP(A105,'Reportabilidad CGR'!$A$3:$R$348,18,0)</f>
        <v>1</v>
      </c>
      <c r="G105" s="283">
        <f>VLOOKUP(A105,'Deuda Previsional'!$A$1:$K$346,11,0)</f>
        <v>1</v>
      </c>
      <c r="H105" s="283">
        <f>VLOOKUP(A105,Proyectos!$A$3:$N$348,14,0)</f>
        <v>0.94736842105263153</v>
      </c>
      <c r="I105" s="276">
        <f t="shared" si="7"/>
        <v>0.80616572215164295</v>
      </c>
      <c r="J105" s="285">
        <v>6</v>
      </c>
      <c r="K105" s="286">
        <f t="shared" si="8"/>
        <v>3.675584068052181E-2</v>
      </c>
      <c r="L105" s="286"/>
      <c r="M105" s="279">
        <f t="shared" si="9"/>
        <v>14670904</v>
      </c>
      <c r="O105" s="257">
        <f>(VLOOKUP(B105,'Montos por Agrupación'!$B$14:$H$19,6,0)*K105)</f>
        <v>14670904.294515733</v>
      </c>
      <c r="P105" s="252">
        <v>14670904</v>
      </c>
      <c r="Q105" s="90"/>
      <c r="T105"/>
      <c r="U105"/>
      <c r="V105"/>
      <c r="W105"/>
      <c r="Y105" s="140"/>
    </row>
    <row r="106" spans="1:25" ht="15" customHeight="1" x14ac:dyDescent="0.25">
      <c r="A106" s="280">
        <v>8416</v>
      </c>
      <c r="B106" s="281">
        <f>VLOOKUP(A106,'Agrupaciones y Códigos Comunas'!$A$1:$C$346,3,0)</f>
        <v>3</v>
      </c>
      <c r="C106" s="282" t="s">
        <v>86</v>
      </c>
      <c r="D106" s="283">
        <f>VLOOKUP(A106,'Numero de patentes'!$A$3:$N$348,14,0)</f>
        <v>0.97501029795413974</v>
      </c>
      <c r="E106" s="283">
        <f>VLOOKUP(A106,'Ing de Gestión vs Gast Interno'!$A$2:$F$347,6,0)</f>
        <v>0.18686864752457258</v>
      </c>
      <c r="F106" s="283">
        <f>VLOOKUP(A106,'Reportabilidad CGR'!$A$3:$R$348,18,0)</f>
        <v>1</v>
      </c>
      <c r="G106" s="283">
        <f>VLOOKUP(A106,'Deuda Previsional'!$A$1:$K$346,11,0)</f>
        <v>1</v>
      </c>
      <c r="H106" s="283">
        <f>VLOOKUP(A106,Proyectos!$A$3:$N$348,14,0)</f>
        <v>0.9</v>
      </c>
      <c r="I106" s="276">
        <f t="shared" si="7"/>
        <v>0.80487475930032848</v>
      </c>
      <c r="J106" s="285">
        <v>7</v>
      </c>
      <c r="K106" s="286">
        <f t="shared" si="8"/>
        <v>3.669698128773996E-2</v>
      </c>
      <c r="L106" s="286"/>
      <c r="M106" s="279">
        <f t="shared" si="9"/>
        <v>14647411</v>
      </c>
      <c r="O106" s="257">
        <f>(VLOOKUP(B106,'Montos por Agrupación'!$B$14:$H$19,6,0)*K106)</f>
        <v>14647410.871365886</v>
      </c>
      <c r="P106" s="252">
        <v>14647411</v>
      </c>
      <c r="Q106" s="90"/>
      <c r="T106"/>
      <c r="U106"/>
      <c r="V106"/>
      <c r="W106"/>
      <c r="Y106" s="140"/>
    </row>
    <row r="107" spans="1:25" ht="15" customHeight="1" x14ac:dyDescent="0.25">
      <c r="A107" s="280">
        <v>5107</v>
      </c>
      <c r="B107" s="281">
        <f>VLOOKUP(A107,'Agrupaciones y Códigos Comunas'!$A$1:$C$346,3,0)</f>
        <v>3</v>
      </c>
      <c r="C107" s="282" t="s">
        <v>288</v>
      </c>
      <c r="D107" s="283">
        <f>VLOOKUP(A107,'Numero de patentes'!$A$3:$N$348,14,0)</f>
        <v>0.92126623376623373</v>
      </c>
      <c r="E107" s="283">
        <f>VLOOKUP(A107,'Ing de Gestión vs Gast Interno'!$A$2:$F$347,6,0)</f>
        <v>0.16246748640857425</v>
      </c>
      <c r="F107" s="283">
        <f>VLOOKUP(A107,'Reportabilidad CGR'!$A$3:$R$348,18,0)</f>
        <v>1</v>
      </c>
      <c r="G107" s="283">
        <f>VLOOKUP(A107,'Deuda Previsional'!$A$1:$K$346,11,0)</f>
        <v>1</v>
      </c>
      <c r="H107" s="283">
        <f>VLOOKUP(A107,Proyectos!$A$3:$N$348,14,0)</f>
        <v>0.92500000000000004</v>
      </c>
      <c r="I107" s="276">
        <f t="shared" si="7"/>
        <v>0.80212012065833838</v>
      </c>
      <c r="J107" s="285">
        <v>8</v>
      </c>
      <c r="K107" s="286">
        <f t="shared" si="8"/>
        <v>3.657138793109467E-2</v>
      </c>
      <c r="L107" s="286"/>
      <c r="M107" s="279">
        <f t="shared" si="9"/>
        <v>14597281</v>
      </c>
      <c r="O107" s="257">
        <f>(VLOOKUP(B107,'Montos por Agrupación'!$B$14:$H$19,6,0)*K107)</f>
        <v>14597280.930620264</v>
      </c>
      <c r="P107" s="252">
        <v>14597281</v>
      </c>
      <c r="Q107" s="90"/>
      <c r="T107"/>
      <c r="U107"/>
      <c r="V107"/>
      <c r="W107"/>
      <c r="Y107" s="140"/>
    </row>
    <row r="108" spans="1:25" ht="15" customHeight="1" x14ac:dyDescent="0.25">
      <c r="A108" s="280">
        <v>5803</v>
      </c>
      <c r="B108" s="281">
        <f>VLOOKUP(A108,'Agrupaciones y Códigos Comunas'!$A$1:$C$346,3,0)</f>
        <v>3</v>
      </c>
      <c r="C108" s="282" t="s">
        <v>241</v>
      </c>
      <c r="D108" s="283">
        <f>VLOOKUP(A108,'Numero de patentes'!$A$3:$N$348,14,0)</f>
        <v>0.86202830188679247</v>
      </c>
      <c r="E108" s="283">
        <f>VLOOKUP(A108,'Ing de Gestión vs Gast Interno'!$A$2:$F$347,6,0)</f>
        <v>0.1464502589058303</v>
      </c>
      <c r="F108" s="283">
        <f>VLOOKUP(A108,'Reportabilidad CGR'!$A$3:$R$348,18,0)</f>
        <v>1</v>
      </c>
      <c r="G108" s="283">
        <f>VLOOKUP(A108,'Deuda Previsional'!$A$1:$K$346,11,0)</f>
        <v>1</v>
      </c>
      <c r="H108" s="283">
        <f>VLOOKUP(A108,Proyectos!$A$3:$N$348,14,0)</f>
        <v>0.95454545454545459</v>
      </c>
      <c r="I108" s="276">
        <f t="shared" si="7"/>
        <v>0.8018565183334817</v>
      </c>
      <c r="J108" s="285">
        <v>9</v>
      </c>
      <c r="K108" s="286">
        <f t="shared" si="8"/>
        <v>3.6559369403403381E-2</v>
      </c>
      <c r="L108" s="286"/>
      <c r="M108" s="279">
        <f t="shared" si="9"/>
        <v>14592484</v>
      </c>
      <c r="O108" s="257">
        <f>(VLOOKUP(B108,'Montos por Agrupación'!$B$14:$H$19,6,0)*K108)</f>
        <v>14592483.797259815</v>
      </c>
      <c r="P108" s="252">
        <v>14592484</v>
      </c>
      <c r="Q108" s="90"/>
      <c r="T108"/>
      <c r="U108"/>
      <c r="V108"/>
      <c r="W108"/>
      <c r="Y108" s="140"/>
    </row>
    <row r="109" spans="1:25" ht="15" customHeight="1" x14ac:dyDescent="0.25">
      <c r="A109" s="280">
        <v>7401</v>
      </c>
      <c r="B109" s="281">
        <f>VLOOKUP(A109,'Agrupaciones y Códigos Comunas'!$A$1:$C$346,3,0)</f>
        <v>3</v>
      </c>
      <c r="C109" s="282" t="s">
        <v>123</v>
      </c>
      <c r="D109" s="283">
        <f>VLOOKUP(A109,'Numero de patentes'!$A$3:$N$348,14,0)</f>
        <v>0.73657612128869232</v>
      </c>
      <c r="E109" s="283">
        <f>VLOOKUP(A109,'Ing de Gestión vs Gast Interno'!$A$2:$F$347,6,0)</f>
        <v>0.17354109422219352</v>
      </c>
      <c r="F109" s="283">
        <f>VLOOKUP(A109,'Reportabilidad CGR'!$A$3:$R$348,18,0)</f>
        <v>1</v>
      </c>
      <c r="G109" s="283">
        <f>VLOOKUP(A109,'Deuda Previsional'!$A$1:$K$346,11,0)</f>
        <v>1</v>
      </c>
      <c r="H109" s="283">
        <f>VLOOKUP(A109,Proyectos!$A$3:$N$348,14,0)</f>
        <v>0.92592592592592593</v>
      </c>
      <c r="I109" s="276">
        <f t="shared" si="7"/>
        <v>0.78614360875108569</v>
      </c>
      <c r="J109" s="285">
        <v>10</v>
      </c>
      <c r="K109" s="286">
        <f t="shared" si="8"/>
        <v>3.5842964345028358E-2</v>
      </c>
      <c r="L109" s="286"/>
      <c r="M109" s="279">
        <f t="shared" si="9"/>
        <v>14306534</v>
      </c>
      <c r="O109" s="257">
        <f>(VLOOKUP(B109,'Montos por Agrupación'!$B$14:$H$19,6,0)*K109)</f>
        <v>14306534.411993906</v>
      </c>
      <c r="P109" s="252">
        <v>14306534</v>
      </c>
      <c r="Q109" s="90"/>
      <c r="T109"/>
      <c r="U109"/>
      <c r="V109"/>
      <c r="W109"/>
      <c r="Y109" s="140"/>
    </row>
    <row r="110" spans="1:25" ht="15" customHeight="1" x14ac:dyDescent="0.25">
      <c r="A110" s="280">
        <v>7304</v>
      </c>
      <c r="B110" s="281">
        <f>VLOOKUP(A110,'Agrupaciones y Códigos Comunas'!$A$1:$C$346,3,0)</f>
        <v>3</v>
      </c>
      <c r="C110" s="282" t="s">
        <v>46</v>
      </c>
      <c r="D110" s="283">
        <f>VLOOKUP(A110,'Numero de patentes'!$A$3:$N$348,14,0)</f>
        <v>0.54776792205903735</v>
      </c>
      <c r="E110" s="283">
        <f>VLOOKUP(A110,'Ing de Gestión vs Gast Interno'!$A$2:$F$347,6,0)</f>
        <v>0.19010987396331236</v>
      </c>
      <c r="F110" s="283">
        <f>VLOOKUP(A110,'Reportabilidad CGR'!$A$3:$R$348,18,0)</f>
        <v>0.96153846153846156</v>
      </c>
      <c r="G110" s="283">
        <f>VLOOKUP(A110,'Deuda Previsional'!$A$1:$K$346,11,0)</f>
        <v>1</v>
      </c>
      <c r="H110" s="283">
        <f>VLOOKUP(A110,Proyectos!$A$3:$N$348,14,0)</f>
        <v>1</v>
      </c>
      <c r="I110" s="276">
        <f t="shared" si="7"/>
        <v>0.78510645930625855</v>
      </c>
      <c r="J110" s="285">
        <v>11</v>
      </c>
      <c r="K110" s="286">
        <f t="shared" si="8"/>
        <v>3.579567716981305E-2</v>
      </c>
      <c r="L110" s="286"/>
      <c r="M110" s="279">
        <f t="shared" si="9"/>
        <v>14287660</v>
      </c>
      <c r="O110" s="257">
        <f>(VLOOKUP(B110,'Montos por Agrupación'!$B$14:$H$19,6,0)*K110)</f>
        <v>14287659.979819391</v>
      </c>
      <c r="P110" s="252">
        <v>14287660</v>
      </c>
      <c r="Q110" s="90"/>
      <c r="T110"/>
      <c r="U110"/>
      <c r="V110"/>
      <c r="W110"/>
      <c r="Y110" s="140"/>
    </row>
    <row r="111" spans="1:25" ht="15" customHeight="1" x14ac:dyDescent="0.25">
      <c r="A111" s="280">
        <v>5303</v>
      </c>
      <c r="B111" s="281">
        <f>VLOOKUP(A111,'Agrupaciones y Códigos Comunas'!$A$1:$C$346,3,0)</f>
        <v>3</v>
      </c>
      <c r="C111" s="282" t="s">
        <v>219</v>
      </c>
      <c r="D111" s="283">
        <f>VLOOKUP(A111,'Numero de patentes'!$A$3:$N$348,14,0)</f>
        <v>0.70992366412213737</v>
      </c>
      <c r="E111" s="283">
        <f>VLOOKUP(A111,'Ing de Gestión vs Gast Interno'!$A$2:$F$347,6,0)</f>
        <v>5.1980848720946514E-2</v>
      </c>
      <c r="F111" s="283">
        <f>VLOOKUP(A111,'Reportabilidad CGR'!$A$3:$R$348,18,0)</f>
        <v>1</v>
      </c>
      <c r="G111" s="283">
        <f>VLOOKUP(A111,'Deuda Previsional'!$A$1:$K$346,11,0)</f>
        <v>1</v>
      </c>
      <c r="H111" s="283">
        <f>VLOOKUP(A111,Proyectos!$A$3:$N$348,14,0)</f>
        <v>1</v>
      </c>
      <c r="I111" s="276">
        <f t="shared" si="7"/>
        <v>0.78138853615640302</v>
      </c>
      <c r="J111" s="285">
        <v>12</v>
      </c>
      <c r="K111" s="286">
        <f t="shared" si="8"/>
        <v>3.5626164391976529E-2</v>
      </c>
      <c r="L111" s="286"/>
      <c r="M111" s="279">
        <f t="shared" si="9"/>
        <v>14220000</v>
      </c>
      <c r="O111" s="257">
        <f>(VLOOKUP(B111,'Montos por Agrupación'!$B$14:$H$19,6,0)*K111)</f>
        <v>14219999.828553827</v>
      </c>
      <c r="P111" s="252">
        <v>14220000</v>
      </c>
      <c r="Q111" s="90"/>
      <c r="T111"/>
      <c r="U111"/>
      <c r="V111"/>
      <c r="W111"/>
      <c r="Y111" s="140"/>
    </row>
    <row r="112" spans="1:25" ht="15" customHeight="1" x14ac:dyDescent="0.25">
      <c r="A112" s="280">
        <v>9112</v>
      </c>
      <c r="B112" s="281">
        <f>VLOOKUP(A112,'Agrupaciones y Códigos Comunas'!$A$1:$C$346,3,0)</f>
        <v>3</v>
      </c>
      <c r="C112" s="282" t="s">
        <v>130</v>
      </c>
      <c r="D112" s="283">
        <f>VLOOKUP(A112,'Numero de patentes'!$A$3:$N$348,14,0)</f>
        <v>0.89624645892351273</v>
      </c>
      <c r="E112" s="283">
        <f>VLOOKUP(A112,'Ing de Gestión vs Gast Interno'!$A$2:$F$347,6,0)</f>
        <v>0.1560745134014859</v>
      </c>
      <c r="F112" s="283">
        <f>VLOOKUP(A112,'Reportabilidad CGR'!$A$3:$R$348,18,0)</f>
        <v>0.84615384615384615</v>
      </c>
      <c r="G112" s="283">
        <f>VLOOKUP(A112,'Deuda Previsional'!$A$1:$K$346,11,0)</f>
        <v>1</v>
      </c>
      <c r="H112" s="283">
        <f>VLOOKUP(A112,Proyectos!$A$3:$N$348,14,0)</f>
        <v>0.96551724137931039</v>
      </c>
      <c r="I112" s="276">
        <f t="shared" si="7"/>
        <v>0.77972549021721083</v>
      </c>
      <c r="J112" s="285">
        <v>13</v>
      </c>
      <c r="K112" s="286">
        <f t="shared" si="8"/>
        <v>3.5550340464084638E-2</v>
      </c>
      <c r="L112" s="286"/>
      <c r="M112" s="279">
        <f t="shared" si="9"/>
        <v>14189735</v>
      </c>
      <c r="O112" s="257">
        <f>(VLOOKUP(B112,'Montos por Agrupación'!$B$14:$H$19,6,0)*K112)</f>
        <v>14189735.098683951</v>
      </c>
      <c r="P112" s="252">
        <v>14189735</v>
      </c>
      <c r="Q112" s="90"/>
      <c r="T112"/>
      <c r="U112"/>
      <c r="V112"/>
      <c r="W112"/>
      <c r="Y112" s="140"/>
    </row>
    <row r="113" spans="1:25" ht="15" customHeight="1" x14ac:dyDescent="0.25">
      <c r="A113" s="280">
        <v>5503</v>
      </c>
      <c r="B113" s="281">
        <f>VLOOKUP(A113,'Agrupaciones y Códigos Comunas'!$A$1:$C$346,3,0)</f>
        <v>3</v>
      </c>
      <c r="C113" s="282" t="s">
        <v>214</v>
      </c>
      <c r="D113" s="283">
        <f>VLOOKUP(A113,'Numero de patentes'!$A$3:$N$348,14,0)</f>
        <v>0.90280210157618213</v>
      </c>
      <c r="E113" s="283">
        <f>VLOOKUP(A113,'Ing de Gestión vs Gast Interno'!$A$2:$F$347,6,0)</f>
        <v>0.1693563440427247</v>
      </c>
      <c r="F113" s="283">
        <f>VLOOKUP(A113,'Reportabilidad CGR'!$A$3:$R$348,18,0)</f>
        <v>1</v>
      </c>
      <c r="G113" s="283">
        <f>VLOOKUP(A113,'Deuda Previsional'!$A$1:$K$346,11,0)</f>
        <v>1</v>
      </c>
      <c r="H113" s="283">
        <f>VLOOKUP(A113,Proyectos!$A$3:$N$348,14,0)</f>
        <v>0.85</v>
      </c>
      <c r="I113" s="276">
        <f t="shared" si="7"/>
        <v>0.77915147896616321</v>
      </c>
      <c r="J113" s="285">
        <v>14</v>
      </c>
      <c r="K113" s="286">
        <f t="shared" si="8"/>
        <v>3.5524169336346757E-2</v>
      </c>
      <c r="L113" s="286"/>
      <c r="M113" s="279">
        <f t="shared" si="9"/>
        <v>14179289</v>
      </c>
      <c r="O113" s="257">
        <f>(VLOOKUP(B113,'Montos por Agrupación'!$B$14:$H$19,6,0)*K113)</f>
        <v>14179289.027985711</v>
      </c>
      <c r="P113" s="252">
        <v>14179289</v>
      </c>
      <c r="Q113" s="90"/>
      <c r="T113"/>
      <c r="U113"/>
      <c r="V113"/>
      <c r="W113"/>
      <c r="Y113" s="140"/>
    </row>
    <row r="114" spans="1:25" ht="15" customHeight="1" x14ac:dyDescent="0.25">
      <c r="A114" s="280">
        <v>14204</v>
      </c>
      <c r="B114" s="281">
        <f>VLOOKUP(A114,'Agrupaciones y Códigos Comunas'!$A$1:$C$346,3,0)</f>
        <v>3</v>
      </c>
      <c r="C114" s="282" t="s">
        <v>343</v>
      </c>
      <c r="D114" s="283">
        <f>VLOOKUP(A114,'Numero de patentes'!$A$3:$N$348,14,0)</f>
        <v>0.80145485665382965</v>
      </c>
      <c r="E114" s="283">
        <f>VLOOKUP(A114,'Ing de Gestión vs Gast Interno'!$A$2:$F$347,6,0)</f>
        <v>0.15397820120607447</v>
      </c>
      <c r="F114" s="283">
        <f>VLOOKUP(A114,'Reportabilidad CGR'!$A$3:$R$348,18,0)</f>
        <v>0.98076923076923073</v>
      </c>
      <c r="G114" s="283">
        <f>VLOOKUP(A114,'Deuda Previsional'!$A$1:$K$346,11,0)</f>
        <v>1</v>
      </c>
      <c r="H114" s="283">
        <f>VLOOKUP(A114,Proyectos!$A$3:$N$348,14,0)</f>
        <v>0.8936170212765957</v>
      </c>
      <c r="I114" s="276">
        <f t="shared" si="7"/>
        <v>0.77518007844342285</v>
      </c>
      <c r="J114" s="285">
        <v>15</v>
      </c>
      <c r="K114" s="286">
        <f t="shared" si="8"/>
        <v>3.5343099661859993E-2</v>
      </c>
      <c r="L114" s="286"/>
      <c r="M114" s="279">
        <f t="shared" si="9"/>
        <v>14107016</v>
      </c>
      <c r="O114" s="257">
        <f>(VLOOKUP(B114,'Montos por Agrupación'!$B$14:$H$19,6,0)*K114)</f>
        <v>14107016.001009559</v>
      </c>
      <c r="P114" s="252">
        <v>14107016</v>
      </c>
      <c r="Q114" s="90"/>
      <c r="T114"/>
      <c r="U114"/>
      <c r="V114"/>
      <c r="W114"/>
      <c r="Y114" s="140"/>
    </row>
    <row r="115" spans="1:25" ht="15" customHeight="1" x14ac:dyDescent="0.25">
      <c r="A115" s="280">
        <v>7201</v>
      </c>
      <c r="B115" s="281">
        <f>VLOOKUP(A115,'Agrupaciones y Códigos Comunas'!$A$1:$C$346,3,0)</f>
        <v>3</v>
      </c>
      <c r="C115" s="282" t="s">
        <v>210</v>
      </c>
      <c r="D115" s="283">
        <f>VLOOKUP(A115,'Numero de patentes'!$A$3:$N$348,14,0)</f>
        <v>0.64993630573248407</v>
      </c>
      <c r="E115" s="283">
        <f>VLOOKUP(A115,'Ing de Gestión vs Gast Interno'!$A$2:$F$347,6,0)</f>
        <v>0.1271024124062495</v>
      </c>
      <c r="F115" s="283">
        <f>VLOOKUP(A115,'Reportabilidad CGR'!$A$3:$R$348,18,0)</f>
        <v>0.98076923076923073</v>
      </c>
      <c r="G115" s="283">
        <f>VLOOKUP(A115,'Deuda Previsional'!$A$1:$K$346,11,0)</f>
        <v>1</v>
      </c>
      <c r="H115" s="283">
        <f>VLOOKUP(A115,Proyectos!$A$3:$N$348,14,0)</f>
        <v>0.96153846153846156</v>
      </c>
      <c r="I115" s="276">
        <f t="shared" si="7"/>
        <v>0.77502949766988283</v>
      </c>
      <c r="J115" s="285">
        <v>16</v>
      </c>
      <c r="K115" s="286">
        <f t="shared" si="8"/>
        <v>3.5336234171589563E-2</v>
      </c>
      <c r="L115" s="286"/>
      <c r="M115" s="279">
        <f t="shared" si="9"/>
        <v>14104276</v>
      </c>
      <c r="O115" s="257">
        <f>(VLOOKUP(B115,'Montos por Agrupación'!$B$14:$H$19,6,0)*K115)</f>
        <v>14104275.675966585</v>
      </c>
      <c r="P115" s="252">
        <v>14104276</v>
      </c>
      <c r="Q115" s="90"/>
      <c r="T115"/>
      <c r="U115"/>
      <c r="V115"/>
      <c r="W115"/>
      <c r="Y115" s="140"/>
    </row>
    <row r="116" spans="1:25" ht="15" customHeight="1" x14ac:dyDescent="0.25">
      <c r="A116" s="280">
        <v>9109</v>
      </c>
      <c r="B116" s="281">
        <f>VLOOKUP(A116,'Agrupaciones y Códigos Comunas'!$A$1:$C$346,3,0)</f>
        <v>3</v>
      </c>
      <c r="C116" s="282" t="s">
        <v>89</v>
      </c>
      <c r="D116" s="283">
        <f>VLOOKUP(A116,'Numero de patentes'!$A$3:$N$348,14,0)</f>
        <v>0.90535956580732702</v>
      </c>
      <c r="E116" s="283">
        <f>VLOOKUP(A116,'Ing de Gestión vs Gast Interno'!$A$2:$F$347,6,0)</f>
        <v>9.2327846490973101E-2</v>
      </c>
      <c r="F116" s="283">
        <f>VLOOKUP(A116,'Reportabilidad CGR'!$A$3:$R$348,18,0)</f>
        <v>0.98076923076923073</v>
      </c>
      <c r="G116" s="283">
        <f>VLOOKUP(A116,'Deuda Previsional'!$A$1:$K$346,11,0)</f>
        <v>1</v>
      </c>
      <c r="H116" s="283">
        <f>VLOOKUP(A116,Proyectos!$A$3:$N$348,14,0)</f>
        <v>0.89743589743589747</v>
      </c>
      <c r="I116" s="276">
        <f t="shared" si="7"/>
        <v>0.77438614126354266</v>
      </c>
      <c r="J116" s="285">
        <v>17</v>
      </c>
      <c r="K116" s="286">
        <f t="shared" si="8"/>
        <v>3.530690136206608E-2</v>
      </c>
      <c r="L116" s="286"/>
      <c r="M116" s="279">
        <f t="shared" si="9"/>
        <v>14092568</v>
      </c>
      <c r="O116" s="257">
        <f>(VLOOKUP(B116,'Montos por Agrupación'!$B$14:$H$19,6,0)*K116)</f>
        <v>14092567.636285253</v>
      </c>
      <c r="P116" s="252">
        <v>14092568</v>
      </c>
      <c r="Q116" s="90"/>
      <c r="T116"/>
      <c r="U116"/>
      <c r="V116"/>
      <c r="W116"/>
      <c r="Y116" s="140"/>
    </row>
    <row r="117" spans="1:25" ht="15" customHeight="1" x14ac:dyDescent="0.25">
      <c r="A117" s="280">
        <v>10202</v>
      </c>
      <c r="B117" s="281">
        <f>VLOOKUP(A117,'Agrupaciones y Códigos Comunas'!$A$1:$C$346,3,0)</f>
        <v>3</v>
      </c>
      <c r="C117" s="282" t="s">
        <v>218</v>
      </c>
      <c r="D117" s="283">
        <f>VLOOKUP(A117,'Numero de patentes'!$A$3:$N$348,14,0)</f>
        <v>0.77260567148207593</v>
      </c>
      <c r="E117" s="283">
        <f>VLOOKUP(A117,'Ing de Gestión vs Gast Interno'!$A$2:$F$347,6,0)</f>
        <v>0.10848874453403604</v>
      </c>
      <c r="F117" s="283">
        <f>VLOOKUP(A117,'Reportabilidad CGR'!$A$3:$R$348,18,0)</f>
        <v>1</v>
      </c>
      <c r="G117" s="283">
        <f>VLOOKUP(A117,'Deuda Previsional'!$A$1:$K$346,11,0)</f>
        <v>1</v>
      </c>
      <c r="H117" s="283">
        <f>VLOOKUP(A117,Proyectos!$A$3:$N$348,14,0)</f>
        <v>0.91666666666666663</v>
      </c>
      <c r="I117" s="276">
        <f t="shared" si="7"/>
        <v>0.77395831605501475</v>
      </c>
      <c r="J117" s="285">
        <v>18</v>
      </c>
      <c r="K117" s="286">
        <f t="shared" si="8"/>
        <v>3.5287395353845098E-2</v>
      </c>
      <c r="L117" s="286"/>
      <c r="M117" s="279">
        <f t="shared" si="9"/>
        <v>14084782</v>
      </c>
      <c r="O117" s="257">
        <f>(VLOOKUP(B117,'Montos por Agrupación'!$B$14:$H$19,6,0)*K117)</f>
        <v>14084781.913676826</v>
      </c>
      <c r="P117" s="252">
        <v>14084782</v>
      </c>
      <c r="Q117" s="90"/>
      <c r="T117"/>
      <c r="U117"/>
      <c r="V117"/>
      <c r="W117"/>
      <c r="Y117" s="140"/>
    </row>
    <row r="118" spans="1:25" ht="15" customHeight="1" x14ac:dyDescent="0.25">
      <c r="A118" s="280">
        <v>5604</v>
      </c>
      <c r="B118" s="281">
        <f>VLOOKUP(A118,'Agrupaciones y Códigos Comunas'!$A$1:$C$346,3,0)</f>
        <v>3</v>
      </c>
      <c r="C118" s="282" t="s">
        <v>204</v>
      </c>
      <c r="D118" s="283">
        <f>VLOOKUP(A118,'Numero de patentes'!$A$3:$N$348,14,0)</f>
        <v>0.88080653394589081</v>
      </c>
      <c r="E118" s="283">
        <f>VLOOKUP(A118,'Ing de Gestión vs Gast Interno'!$A$2:$F$347,6,0)</f>
        <v>0.19027690283327378</v>
      </c>
      <c r="F118" s="283">
        <f>VLOOKUP(A118,'Reportabilidad CGR'!$A$3:$R$348,18,0)</f>
        <v>1</v>
      </c>
      <c r="G118" s="283">
        <f>VLOOKUP(A118,'Deuda Previsional'!$A$1:$K$346,11,0)</f>
        <v>1</v>
      </c>
      <c r="H118" s="283">
        <f>VLOOKUP(A118,Proyectos!$A$3:$N$348,14,0)</f>
        <v>0.80952380952380953</v>
      </c>
      <c r="I118" s="276">
        <f t="shared" si="7"/>
        <v>0.76899317681838675</v>
      </c>
      <c r="J118" s="285">
        <v>19</v>
      </c>
      <c r="K118" s="286">
        <f t="shared" si="8"/>
        <v>3.5061017747202362E-2</v>
      </c>
      <c r="L118" s="286"/>
      <c r="M118" s="279">
        <f t="shared" si="9"/>
        <v>13994424</v>
      </c>
      <c r="O118" s="257">
        <f>(VLOOKUP(B118,'Montos por Agrupación'!$B$14:$H$19,6,0)*K118)</f>
        <v>13994424.459188318</v>
      </c>
      <c r="P118" s="252">
        <v>13994424</v>
      </c>
      <c r="Q118" s="90"/>
      <c r="T118"/>
      <c r="U118"/>
      <c r="V118"/>
      <c r="W118"/>
      <c r="Y118" s="140"/>
    </row>
    <row r="119" spans="1:25" ht="15" customHeight="1" x14ac:dyDescent="0.25">
      <c r="A119" s="280">
        <v>9209</v>
      </c>
      <c r="B119" s="281">
        <f>VLOOKUP(A119,'Agrupaciones y Códigos Comunas'!$A$1:$C$346,3,0)</f>
        <v>3</v>
      </c>
      <c r="C119" s="282" t="s">
        <v>324</v>
      </c>
      <c r="D119" s="283">
        <f>VLOOKUP(A119,'Numero de patentes'!$A$3:$N$348,14,0)</f>
        <v>0.96803652968036524</v>
      </c>
      <c r="E119" s="283">
        <f>VLOOKUP(A119,'Ing de Gestión vs Gast Interno'!$A$2:$F$347,6,0)</f>
        <v>6.192990438978363E-2</v>
      </c>
      <c r="F119" s="283">
        <f>VLOOKUP(A119,'Reportabilidad CGR'!$A$3:$R$348,18,0)</f>
        <v>0.96153846153846156</v>
      </c>
      <c r="G119" s="283">
        <f>VLOOKUP(A119,'Deuda Previsional'!$A$1:$K$346,11,0)</f>
        <v>1</v>
      </c>
      <c r="H119" s="283">
        <f>VLOOKUP(A119,Proyectos!$A$3:$N$348,14,0)</f>
        <v>0.88888888888888884</v>
      </c>
      <c r="I119" s="276">
        <f t="shared" si="7"/>
        <v>0.7681639928203523</v>
      </c>
      <c r="J119" s="285">
        <v>20</v>
      </c>
      <c r="K119" s="286">
        <f t="shared" si="8"/>
        <v>3.5023212424935307E-2</v>
      </c>
      <c r="L119" s="286"/>
      <c r="M119" s="279">
        <f t="shared" si="9"/>
        <v>13979335</v>
      </c>
      <c r="O119" s="257">
        <f>(VLOOKUP(B119,'Montos por Agrupación'!$B$14:$H$19,6,0)*K119)</f>
        <v>13979334.659729665</v>
      </c>
      <c r="P119" s="252">
        <v>13979335</v>
      </c>
      <c r="Q119" s="90"/>
      <c r="T119"/>
      <c r="U119"/>
      <c r="V119"/>
      <c r="W119"/>
      <c r="Y119" s="140"/>
    </row>
    <row r="120" spans="1:25" ht="15" customHeight="1" x14ac:dyDescent="0.25">
      <c r="A120" s="280">
        <v>6106</v>
      </c>
      <c r="B120" s="281">
        <f>VLOOKUP(A120,'Agrupaciones y Códigos Comunas'!$A$1:$C$346,3,0)</f>
        <v>3</v>
      </c>
      <c r="C120" s="282" t="s">
        <v>291</v>
      </c>
      <c r="D120" s="283">
        <f>VLOOKUP(A120,'Numero de patentes'!$A$3:$N$348,14,0)</f>
        <v>0.76658562000694686</v>
      </c>
      <c r="E120" s="283">
        <f>VLOOKUP(A120,'Ing de Gestión vs Gast Interno'!$A$2:$F$347,6,0)</f>
        <v>0.18252628484597605</v>
      </c>
      <c r="F120" s="283">
        <f>VLOOKUP(A120,'Reportabilidad CGR'!$A$3:$R$348,18,0)</f>
        <v>0.84615384615384615</v>
      </c>
      <c r="G120" s="283">
        <f>VLOOKUP(A120,'Deuda Previsional'!$A$1:$K$346,11,0)</f>
        <v>1</v>
      </c>
      <c r="H120" s="283">
        <f>VLOOKUP(A120,Proyectos!$A$3:$N$348,14,0)</f>
        <v>0.94444444444444442</v>
      </c>
      <c r="I120" s="276">
        <f t="shared" si="7"/>
        <v>0.76572792153399249</v>
      </c>
      <c r="J120" s="285">
        <v>21</v>
      </c>
      <c r="K120" s="286">
        <f t="shared" si="8"/>
        <v>3.491214363891839E-2</v>
      </c>
      <c r="L120" s="286"/>
      <c r="M120" s="279">
        <f t="shared" si="9"/>
        <v>13935002</v>
      </c>
      <c r="O120" s="257">
        <f>(VLOOKUP(B120,'Montos por Agrupación'!$B$14:$H$19,6,0)*K120)</f>
        <v>13935002.126461674</v>
      </c>
      <c r="P120" s="252">
        <v>13935002</v>
      </c>
      <c r="Q120" s="90"/>
      <c r="T120"/>
      <c r="U120"/>
      <c r="V120"/>
      <c r="W120"/>
      <c r="Y120" s="140"/>
    </row>
    <row r="121" spans="1:25" ht="15" customHeight="1" x14ac:dyDescent="0.25">
      <c r="A121" s="280">
        <v>9211</v>
      </c>
      <c r="B121" s="281">
        <f>VLOOKUP(A121,'Agrupaciones y Códigos Comunas'!$A$1:$C$346,3,0)</f>
        <v>3</v>
      </c>
      <c r="C121" s="282" t="s">
        <v>151</v>
      </c>
      <c r="D121" s="283">
        <f>VLOOKUP(A121,'Numero de patentes'!$A$3:$N$348,14,0)</f>
        <v>0.94601799400199937</v>
      </c>
      <c r="E121" s="283">
        <f>VLOOKUP(A121,'Ing de Gestión vs Gast Interno'!$A$2:$F$347,6,0)</f>
        <v>0.12002022997697437</v>
      </c>
      <c r="F121" s="283">
        <f>VLOOKUP(A121,'Reportabilidad CGR'!$A$3:$R$348,18,0)</f>
        <v>0.96153846153846156</v>
      </c>
      <c r="G121" s="283">
        <f>VLOOKUP(A121,'Deuda Previsional'!$A$1:$K$346,11,0)</f>
        <v>1</v>
      </c>
      <c r="H121" s="283">
        <f>VLOOKUP(A121,Proyectos!$A$3:$N$348,14,0)</f>
        <v>0.84444444444444444</v>
      </c>
      <c r="I121" s="276">
        <f t="shared" si="7"/>
        <v>0.76424687103662048</v>
      </c>
      <c r="J121" s="285">
        <v>22</v>
      </c>
      <c r="K121" s="286">
        <f t="shared" si="8"/>
        <v>3.4844617503006881E-2</v>
      </c>
      <c r="L121" s="286"/>
      <c r="M121" s="279">
        <f t="shared" si="9"/>
        <v>13908049</v>
      </c>
      <c r="O121" s="257">
        <f>(VLOOKUP(B121,'Montos por Agrupación'!$B$14:$H$19,6,0)*K121)</f>
        <v>13908049.417477351</v>
      </c>
      <c r="P121" s="252">
        <v>13908049</v>
      </c>
      <c r="Q121" s="90"/>
      <c r="T121"/>
      <c r="U121"/>
      <c r="V121"/>
      <c r="W121"/>
      <c r="Y121" s="140"/>
    </row>
    <row r="122" spans="1:25" ht="15" customHeight="1" x14ac:dyDescent="0.25">
      <c r="A122" s="280">
        <v>9108</v>
      </c>
      <c r="B122" s="281">
        <f>VLOOKUP(A122,'Agrupaciones y Códigos Comunas'!$A$1:$C$346,3,0)</f>
        <v>3</v>
      </c>
      <c r="C122" s="282" t="s">
        <v>182</v>
      </c>
      <c r="D122" s="283">
        <f>VLOOKUP(A122,'Numero de patentes'!$A$3:$N$348,14,0)</f>
        <v>0.92531194295900177</v>
      </c>
      <c r="E122" s="283">
        <f>VLOOKUP(A122,'Ing de Gestión vs Gast Interno'!$A$2:$F$347,6,0)</f>
        <v>0.13554930677135055</v>
      </c>
      <c r="F122" s="283">
        <f>VLOOKUP(A122,'Reportabilidad CGR'!$A$3:$R$348,18,0)</f>
        <v>0.96153846153846156</v>
      </c>
      <c r="G122" s="283">
        <f>VLOOKUP(A122,'Deuda Previsional'!$A$1:$K$346,11,0)</f>
        <v>1</v>
      </c>
      <c r="H122" s="283">
        <f>VLOOKUP(A122,Proyectos!$A$3:$N$348,14,0)</f>
        <v>0.82352941176470584</v>
      </c>
      <c r="I122" s="276">
        <f t="shared" si="7"/>
        <v>0.75900757148727438</v>
      </c>
      <c r="J122" s="285">
        <v>23</v>
      </c>
      <c r="K122" s="286">
        <f t="shared" si="8"/>
        <v>3.4605739994050887E-2</v>
      </c>
      <c r="L122" s="286"/>
      <c r="M122" s="279">
        <f t="shared" si="9"/>
        <v>13812703</v>
      </c>
      <c r="O122" s="257">
        <f>(VLOOKUP(B122,'Montos por Agrupación'!$B$14:$H$19,6,0)*K122)</f>
        <v>13812702.691430002</v>
      </c>
      <c r="P122" s="252">
        <v>13812703</v>
      </c>
      <c r="Q122" s="90"/>
      <c r="T122"/>
      <c r="U122"/>
      <c r="V122"/>
      <c r="W122"/>
      <c r="Y122" s="140"/>
    </row>
    <row r="123" spans="1:25" ht="15" customHeight="1" x14ac:dyDescent="0.25">
      <c r="A123" s="280">
        <v>14103</v>
      </c>
      <c r="B123" s="281">
        <f>VLOOKUP(A123,'Agrupaciones y Códigos Comunas'!$A$1:$C$346,3,0)</f>
        <v>3</v>
      </c>
      <c r="C123" s="282" t="s">
        <v>7</v>
      </c>
      <c r="D123" s="283">
        <f>VLOOKUP(A123,'Numero de patentes'!$A$3:$N$348,14,0)</f>
        <v>0.8175654853620955</v>
      </c>
      <c r="E123" s="283">
        <f>VLOOKUP(A123,'Ing de Gestión vs Gast Interno'!$A$2:$F$347,6,0)</f>
        <v>8.0909467044443517E-2</v>
      </c>
      <c r="F123" s="283">
        <f>VLOOKUP(A123,'Reportabilidad CGR'!$A$3:$R$348,18,0)</f>
        <v>0.98076923076923073</v>
      </c>
      <c r="G123" s="283">
        <f>VLOOKUP(A123,'Deuda Previsional'!$A$1:$K$346,11,0)</f>
        <v>1</v>
      </c>
      <c r="H123" s="283">
        <f>VLOOKUP(A123,Proyectos!$A$3:$N$348,14,0)</f>
        <v>0.875</v>
      </c>
      <c r="I123" s="276">
        <f t="shared" si="7"/>
        <v>0.75659228809894441</v>
      </c>
      <c r="J123" s="285">
        <v>24</v>
      </c>
      <c r="K123" s="286">
        <f t="shared" si="8"/>
        <v>3.4495618999098601E-2</v>
      </c>
      <c r="L123" s="286"/>
      <c r="M123" s="279">
        <f t="shared" si="9"/>
        <v>13768748</v>
      </c>
      <c r="O123" s="257">
        <f>(VLOOKUP(B123,'Montos por Agrupación'!$B$14:$H$19,6,0)*K123)</f>
        <v>13768748.464078648</v>
      </c>
      <c r="P123" s="252">
        <v>13768748</v>
      </c>
      <c r="Q123" s="90"/>
      <c r="T123"/>
      <c r="U123"/>
      <c r="V123"/>
      <c r="W123"/>
      <c r="Y123" s="140"/>
    </row>
    <row r="124" spans="1:25" ht="15" customHeight="1" x14ac:dyDescent="0.25">
      <c r="A124" s="280">
        <v>8303</v>
      </c>
      <c r="B124" s="281">
        <f>VLOOKUP(A124,'Agrupaciones y Códigos Comunas'!$A$1:$C$346,3,0)</f>
        <v>3</v>
      </c>
      <c r="C124" s="282" t="s">
        <v>310</v>
      </c>
      <c r="D124" s="283">
        <f>VLOOKUP(A124,'Numero de patentes'!$A$3:$N$348,14,0)</f>
        <v>0.79001240694789077</v>
      </c>
      <c r="E124" s="283">
        <f>VLOOKUP(A124,'Ing de Gestión vs Gast Interno'!$A$2:$F$347,6,0)</f>
        <v>0.15043441589753356</v>
      </c>
      <c r="F124" s="283">
        <f>VLOOKUP(A124,'Reportabilidad CGR'!$A$3:$R$348,18,0)</f>
        <v>1</v>
      </c>
      <c r="G124" s="283">
        <f>VLOOKUP(A124,'Deuda Previsional'!$A$1:$K$346,11,0)</f>
        <v>1</v>
      </c>
      <c r="H124" s="283">
        <f>VLOOKUP(A124,Proyectos!$A$3:$N$348,14,0)</f>
        <v>0.82352941176470584</v>
      </c>
      <c r="I124" s="276">
        <f t="shared" si="7"/>
        <v>0.75614694740370758</v>
      </c>
      <c r="J124" s="285">
        <v>25</v>
      </c>
      <c r="K124" s="286">
        <f t="shared" si="8"/>
        <v>3.4475314400189347E-2</v>
      </c>
      <c r="L124" s="286"/>
      <c r="M124" s="279">
        <f t="shared" si="9"/>
        <v>13760644</v>
      </c>
      <c r="O124" s="257">
        <f>(VLOOKUP(B124,'Montos por Agrupación'!$B$14:$H$19,6,0)*K124)</f>
        <v>13760643.98811453</v>
      </c>
      <c r="P124" s="252">
        <v>13760644</v>
      </c>
      <c r="Q124" s="90"/>
      <c r="T124"/>
      <c r="U124"/>
      <c r="V124"/>
      <c r="W124"/>
      <c r="Y124" s="140"/>
    </row>
    <row r="125" spans="1:25" ht="15" customHeight="1" x14ac:dyDescent="0.25">
      <c r="A125" s="280">
        <v>6105</v>
      </c>
      <c r="B125" s="281">
        <f>VLOOKUP(A125,'Agrupaciones y Códigos Comunas'!$A$1:$C$346,3,0)</f>
        <v>3</v>
      </c>
      <c r="C125" s="282" t="s">
        <v>115</v>
      </c>
      <c r="D125" s="283">
        <f>VLOOKUP(A125,'Numero de patentes'!$A$3:$N$348,14,0)</f>
        <v>0.86145510835913308</v>
      </c>
      <c r="E125" s="283">
        <f>VLOOKUP(A125,'Ing de Gestión vs Gast Interno'!$A$2:$F$347,6,0)</f>
        <v>0.19195638567793649</v>
      </c>
      <c r="F125" s="283">
        <f>VLOOKUP(A125,'Reportabilidad CGR'!$A$3:$R$348,18,0)</f>
        <v>1</v>
      </c>
      <c r="G125" s="283">
        <f>VLOOKUP(A125,'Deuda Previsional'!$A$1:$K$346,11,0)</f>
        <v>1</v>
      </c>
      <c r="H125" s="283">
        <f>VLOOKUP(A125,Proyectos!$A$3:$N$348,14,0)</f>
        <v>0.76470588235294112</v>
      </c>
      <c r="I125" s="276">
        <f t="shared" si="7"/>
        <v>0.75394855267738292</v>
      </c>
      <c r="J125" s="285">
        <v>26</v>
      </c>
      <c r="K125" s="286">
        <f t="shared" si="8"/>
        <v>3.4375082097954979E-2</v>
      </c>
      <c r="L125" s="286"/>
      <c r="M125" s="279">
        <f t="shared" si="9"/>
        <v>13720637</v>
      </c>
      <c r="O125" s="257">
        <f>(VLOOKUP(B125,'Montos por Agrupación'!$B$14:$H$19,6,0)*K125)</f>
        <v>13720636.781475432</v>
      </c>
      <c r="P125" s="252">
        <v>13720637</v>
      </c>
      <c r="Q125" s="90"/>
      <c r="T125"/>
      <c r="U125"/>
      <c r="V125"/>
      <c r="W125"/>
      <c r="Y125" s="140"/>
    </row>
    <row r="126" spans="1:25" ht="15" customHeight="1" x14ac:dyDescent="0.25">
      <c r="A126" s="280">
        <v>9210</v>
      </c>
      <c r="B126" s="281">
        <f>VLOOKUP(A126,'Agrupaciones y Códigos Comunas'!$A$1:$C$346,3,0)</f>
        <v>3</v>
      </c>
      <c r="C126" s="282" t="s">
        <v>186</v>
      </c>
      <c r="D126" s="283">
        <f>VLOOKUP(A126,'Numero de patentes'!$A$3:$N$348,14,0)</f>
        <v>0.79071100917431192</v>
      </c>
      <c r="E126" s="283">
        <f>VLOOKUP(A126,'Ing de Gestión vs Gast Interno'!$A$2:$F$347,6,0)</f>
        <v>7.0815103494609774E-2</v>
      </c>
      <c r="F126" s="283">
        <f>VLOOKUP(A126,'Reportabilidad CGR'!$A$3:$R$348,18,0)</f>
        <v>0.92307692307692313</v>
      </c>
      <c r="G126" s="283">
        <f>VLOOKUP(A126,'Deuda Previsional'!$A$1:$K$346,11,0)</f>
        <v>1</v>
      </c>
      <c r="H126" s="283">
        <f>VLOOKUP(A126,Proyectos!$A$3:$N$348,14,0)</f>
        <v>0.91666666666666663</v>
      </c>
      <c r="I126" s="276">
        <f t="shared" si="7"/>
        <v>0.75284950623173774</v>
      </c>
      <c r="J126" s="285">
        <v>27</v>
      </c>
      <c r="K126" s="286">
        <f t="shared" si="8"/>
        <v>3.4324972827681356E-2</v>
      </c>
      <c r="L126" s="286"/>
      <c r="M126" s="279">
        <f t="shared" si="9"/>
        <v>13700636</v>
      </c>
      <c r="O126" s="257">
        <f>(VLOOKUP(B126,'Montos por Agrupación'!$B$14:$H$19,6,0)*K126)</f>
        <v>13700635.924609113</v>
      </c>
      <c r="P126" s="252">
        <v>13700636</v>
      </c>
      <c r="Q126" s="90"/>
      <c r="T126"/>
      <c r="U126"/>
      <c r="V126"/>
      <c r="W126"/>
      <c r="Y126" s="140"/>
    </row>
    <row r="127" spans="1:25" ht="15" customHeight="1" x14ac:dyDescent="0.25">
      <c r="A127" s="280">
        <v>8310</v>
      </c>
      <c r="B127" s="281">
        <f>VLOOKUP(A127,'Agrupaciones y Códigos Comunas'!$A$1:$C$346,3,0)</f>
        <v>3</v>
      </c>
      <c r="C127" s="282" t="s">
        <v>313</v>
      </c>
      <c r="D127" s="283">
        <f>VLOOKUP(A127,'Numero de patentes'!$A$3:$N$348,14,0)</f>
        <v>0.65757575757575759</v>
      </c>
      <c r="E127" s="283">
        <f>VLOOKUP(A127,'Ing de Gestión vs Gast Interno'!$A$2:$F$347,6,0)</f>
        <v>3.4496887248001977E-2</v>
      </c>
      <c r="F127" s="283">
        <f>VLOOKUP(A127,'Reportabilidad CGR'!$A$3:$R$348,18,0)</f>
        <v>1</v>
      </c>
      <c r="G127" s="283">
        <f>VLOOKUP(A127,'Deuda Previsional'!$A$1:$K$346,11,0)</f>
        <v>1</v>
      </c>
      <c r="H127" s="283">
        <f>VLOOKUP(A127,Proyectos!$A$3:$N$348,14,0)</f>
        <v>0.93333333333333335</v>
      </c>
      <c r="I127" s="276">
        <f t="shared" si="7"/>
        <v>0.75265695320717618</v>
      </c>
      <c r="J127" s="285">
        <v>28</v>
      </c>
      <c r="K127" s="286">
        <f t="shared" si="8"/>
        <v>3.4316193679549821E-2</v>
      </c>
      <c r="L127" s="286"/>
      <c r="M127" s="279">
        <f t="shared" si="9"/>
        <v>13697132</v>
      </c>
      <c r="O127" s="257">
        <f>(VLOOKUP(B127,'Montos por Agrupación'!$B$14:$H$19,6,0)*K127)</f>
        <v>13697131.7728977</v>
      </c>
      <c r="P127" s="252">
        <v>13697132</v>
      </c>
      <c r="Q127" s="90"/>
      <c r="T127"/>
      <c r="U127"/>
      <c r="V127"/>
      <c r="W127"/>
      <c r="Y127" s="140"/>
    </row>
    <row r="128" spans="1:25" ht="15" customHeight="1" x14ac:dyDescent="0.25">
      <c r="A128" s="73">
        <v>8203</v>
      </c>
      <c r="B128" s="77">
        <f>VLOOKUP(A128,'Agrupaciones y Códigos Comunas'!$A$1:$C$346,3,0)</f>
        <v>3</v>
      </c>
      <c r="C128" s="123" t="s">
        <v>16</v>
      </c>
      <c r="D128" s="119">
        <f>VLOOKUP(A128,'Numero de patentes'!$A$3:$N$348,14,0)</f>
        <v>0.78863432165318958</v>
      </c>
      <c r="E128" s="119">
        <f>VLOOKUP(A128,'Ing de Gestión vs Gast Interno'!$A$2:$F$347,6,0)</f>
        <v>0.1115356948805675</v>
      </c>
      <c r="F128" s="119">
        <f>VLOOKUP(A128,'Reportabilidad CGR'!$A$3:$R$348,18,0)</f>
        <v>1</v>
      </c>
      <c r="G128" s="119">
        <f>VLOOKUP(A128,'Deuda Previsional'!$A$1:$K$346,11,0)</f>
        <v>1</v>
      </c>
      <c r="H128" s="119">
        <f>VLOOKUP(A128,Proyectos!$A$3:$N$348,14,0)</f>
        <v>0.83606557377049184</v>
      </c>
      <c r="I128" s="126">
        <f t="shared" si="7"/>
        <v>0.75199024327258002</v>
      </c>
      <c r="J128" s="121">
        <v>29</v>
      </c>
      <c r="K128" s="77"/>
      <c r="L128" s="77"/>
      <c r="M128" s="147">
        <f>VLOOKUP(B128,'Montos por Agrupación'!$B$14:$G$20,6,FALSE)*K128</f>
        <v>0</v>
      </c>
      <c r="O128" s="257">
        <f>(VLOOKUP(B128,'Montos por Agrupación'!$B$14:$H$19,6,0)*K128)</f>
        <v>0</v>
      </c>
      <c r="P128" s="252"/>
      <c r="Q128" s="90"/>
      <c r="T128"/>
      <c r="U128"/>
      <c r="V128"/>
      <c r="W128"/>
      <c r="Y128" s="140"/>
    </row>
    <row r="129" spans="1:25" ht="15" customHeight="1" x14ac:dyDescent="0.25">
      <c r="A129" s="73">
        <v>8306</v>
      </c>
      <c r="B129" s="77">
        <f>VLOOKUP(A129,'Agrupaciones y Códigos Comunas'!$A$1:$C$346,3,0)</f>
        <v>3</v>
      </c>
      <c r="C129" s="123" t="s">
        <v>312</v>
      </c>
      <c r="D129" s="119">
        <f>VLOOKUP(A129,'Numero de patentes'!$A$3:$N$348,14,0)</f>
        <v>0.8866877971473851</v>
      </c>
      <c r="E129" s="119">
        <f>VLOOKUP(A129,'Ing de Gestión vs Gast Interno'!$A$2:$F$347,6,0)</f>
        <v>0.2447825801010815</v>
      </c>
      <c r="F129" s="119">
        <f>VLOOKUP(A129,'Reportabilidad CGR'!$A$3:$R$348,18,0)</f>
        <v>1</v>
      </c>
      <c r="G129" s="119">
        <f>VLOOKUP(A129,'Deuda Previsional'!$A$1:$K$346,11,0)</f>
        <v>1</v>
      </c>
      <c r="H129" s="119">
        <f>VLOOKUP(A129,Proyectos!$A$3:$N$348,14,0)</f>
        <v>0.70833333333333337</v>
      </c>
      <c r="I129" s="126">
        <f t="shared" si="7"/>
        <v>0.75012529573495479</v>
      </c>
      <c r="J129" s="121">
        <v>30</v>
      </c>
      <c r="K129" s="77"/>
      <c r="L129" s="77"/>
      <c r="M129" s="147">
        <f>VLOOKUP(B129,'Montos por Agrupación'!$B$14:$G$20,6,FALSE)*K129</f>
        <v>0</v>
      </c>
      <c r="O129" s="257">
        <f>(VLOOKUP(B129,'Montos por Agrupación'!$B$14:$H$19,6,0)*K129)</f>
        <v>0</v>
      </c>
      <c r="P129" s="252"/>
      <c r="Q129" s="90"/>
      <c r="T129"/>
      <c r="U129"/>
      <c r="V129"/>
      <c r="W129"/>
      <c r="Y129" s="140"/>
    </row>
    <row r="130" spans="1:25" ht="15" customHeight="1" x14ac:dyDescent="0.25">
      <c r="A130" s="73">
        <v>8421</v>
      </c>
      <c r="B130" s="77">
        <f>VLOOKUP(A130,'Agrupaciones y Códigos Comunas'!$A$1:$C$346,3,0)</f>
        <v>3</v>
      </c>
      <c r="C130" s="123" t="s">
        <v>320</v>
      </c>
      <c r="D130" s="119">
        <f>VLOOKUP(A130,'Numero de patentes'!$A$3:$N$348,14,0)</f>
        <v>0.92420726991492652</v>
      </c>
      <c r="E130" s="119">
        <f>VLOOKUP(A130,'Ing de Gestión vs Gast Interno'!$A$2:$F$347,6,0)</f>
        <v>0.1134388398098112</v>
      </c>
      <c r="F130" s="119">
        <f>VLOOKUP(A130,'Reportabilidad CGR'!$A$3:$R$348,18,0)</f>
        <v>1</v>
      </c>
      <c r="G130" s="119">
        <f>VLOOKUP(A130,'Deuda Previsional'!$A$1:$K$346,11,0)</f>
        <v>1</v>
      </c>
      <c r="H130" s="119">
        <f>VLOOKUP(A130,Proyectos!$A$3:$N$348,14,0)</f>
        <v>0.77777777777777779</v>
      </c>
      <c r="I130" s="126">
        <f t="shared" si="7"/>
        <v>0.7484418282867884</v>
      </c>
      <c r="J130" s="121">
        <v>31</v>
      </c>
      <c r="K130" s="77"/>
      <c r="L130" s="77"/>
      <c r="M130" s="147">
        <f>VLOOKUP(B130,'Montos por Agrupación'!$B$14:$G$20,6,FALSE)*K130</f>
        <v>0</v>
      </c>
      <c r="O130" s="257">
        <f>(VLOOKUP(B130,'Montos por Agrupación'!$B$14:$H$19,6,0)*K130)</f>
        <v>0</v>
      </c>
      <c r="Q130" s="90"/>
      <c r="T130"/>
      <c r="U130"/>
      <c r="V130"/>
      <c r="W130"/>
      <c r="Y130" s="140"/>
    </row>
    <row r="131" spans="1:25" ht="15" customHeight="1" x14ac:dyDescent="0.25">
      <c r="A131" s="73">
        <v>5701</v>
      </c>
      <c r="B131" s="77">
        <f>VLOOKUP(A131,'Agrupaciones y Códigos Comunas'!$A$1:$C$346,3,0)</f>
        <v>3</v>
      </c>
      <c r="C131" s="123" t="s">
        <v>71</v>
      </c>
      <c r="D131" s="119">
        <f>VLOOKUP(A131,'Numero de patentes'!$A$3:$N$348,14,0)</f>
        <v>0.96518552450755846</v>
      </c>
      <c r="E131" s="119">
        <f>VLOOKUP(A131,'Ing de Gestión vs Gast Interno'!$A$2:$F$347,6,0)</f>
        <v>0.24205777567054867</v>
      </c>
      <c r="F131" s="119">
        <f>VLOOKUP(A131,'Reportabilidad CGR'!$A$3:$R$348,18,0)</f>
        <v>1</v>
      </c>
      <c r="G131" s="119">
        <f>VLOOKUP(A131,'Deuda Previsional'!$A$1:$K$346,11,0)</f>
        <v>0.67580019028279603</v>
      </c>
      <c r="H131" s="119">
        <f>VLOOKUP(A131,Proyectos!$A$3:$N$348,14,0)</f>
        <v>0.8928571428571429</v>
      </c>
      <c r="I131" s="126">
        <f t="shared" si="7"/>
        <v>0.74794728849856762</v>
      </c>
      <c r="J131" s="121">
        <v>32</v>
      </c>
      <c r="K131" s="77"/>
      <c r="L131" s="77"/>
      <c r="M131" s="147">
        <f>VLOOKUP(B131,'Montos por Agrupación'!$B$14:$G$20,6,FALSE)*K131</f>
        <v>0</v>
      </c>
      <c r="O131" s="257">
        <f>(VLOOKUP(B131,'Montos por Agrupación'!$B$14:$H$19,6,0)*K131)</f>
        <v>0</v>
      </c>
      <c r="Q131" s="90"/>
      <c r="T131"/>
      <c r="U131"/>
      <c r="V131"/>
      <c r="W131"/>
      <c r="Y131" s="140"/>
    </row>
    <row r="132" spans="1:25" ht="15" customHeight="1" x14ac:dyDescent="0.25">
      <c r="A132" s="73">
        <v>4201</v>
      </c>
      <c r="B132" s="77">
        <f>VLOOKUP(A132,'Agrupaciones y Códigos Comunas'!$A$1:$C$346,3,0)</f>
        <v>3</v>
      </c>
      <c r="C132" s="123" t="s">
        <v>286</v>
      </c>
      <c r="D132" s="119">
        <f>VLOOKUP(A132,'Numero de patentes'!$A$3:$N$348,14,0)</f>
        <v>0.83782735208535397</v>
      </c>
      <c r="E132" s="119">
        <f>VLOOKUP(A132,'Ing de Gestión vs Gast Interno'!$A$2:$F$347,6,0)</f>
        <v>0.18601229125806018</v>
      </c>
      <c r="F132" s="119">
        <f>VLOOKUP(A132,'Reportabilidad CGR'!$A$3:$R$348,18,0)</f>
        <v>1</v>
      </c>
      <c r="G132" s="119">
        <f>VLOOKUP(A132,'Deuda Previsional'!$A$1:$K$346,11,0)</f>
        <v>1</v>
      </c>
      <c r="H132" s="119">
        <f>VLOOKUP(A132,Proyectos!$A$3:$N$348,14,0)</f>
        <v>0.70370370370370372</v>
      </c>
      <c r="I132" s="126">
        <f t="shared" si="7"/>
        <v>0.73209630457125863</v>
      </c>
      <c r="J132" s="121">
        <v>33</v>
      </c>
      <c r="K132" s="77"/>
      <c r="L132" s="77"/>
      <c r="M132" s="147">
        <f>VLOOKUP(B132,'Montos por Agrupación'!$B$14:$G$20,6,FALSE)*K132</f>
        <v>0</v>
      </c>
      <c r="O132" s="257">
        <f>(VLOOKUP(B132,'Montos por Agrupación'!$B$14:$H$19,6,0)*K132)</f>
        <v>0</v>
      </c>
      <c r="Q132" s="90"/>
      <c r="T132"/>
      <c r="U132"/>
      <c r="V132"/>
      <c r="W132"/>
      <c r="Y132" s="140"/>
    </row>
    <row r="133" spans="1:25" ht="15" customHeight="1" x14ac:dyDescent="0.25">
      <c r="A133" s="73">
        <v>6201</v>
      </c>
      <c r="B133" s="77">
        <f>VLOOKUP(A133,'Agrupaciones y Códigos Comunas'!$A$1:$C$346,3,0)</f>
        <v>3</v>
      </c>
      <c r="C133" s="123" t="s">
        <v>166</v>
      </c>
      <c r="D133" s="119">
        <f>VLOOKUP(A133,'Numero de patentes'!$A$3:$N$348,14,0)</f>
        <v>0.91181490612554528</v>
      </c>
      <c r="E133" s="119">
        <f>VLOOKUP(A133,'Ing de Gestión vs Gast Interno'!$A$2:$F$347,6,0)</f>
        <v>0.17467554214836128</v>
      </c>
      <c r="F133" s="119">
        <f>VLOOKUP(A133,'Reportabilidad CGR'!$A$3:$R$348,18,0)</f>
        <v>1</v>
      </c>
      <c r="G133" s="119">
        <f>VLOOKUP(A133,'Deuda Previsional'!$A$1:$K$346,11,0)</f>
        <v>1</v>
      </c>
      <c r="H133" s="119">
        <f>VLOOKUP(A133,Proyectos!$A$3:$N$348,14,0)</f>
        <v>0.65517241379310343</v>
      </c>
      <c r="I133" s="126">
        <f t="shared" si="7"/>
        <v>0.72266832318015772</v>
      </c>
      <c r="J133" s="121">
        <v>34</v>
      </c>
      <c r="K133" s="77"/>
      <c r="L133" s="77"/>
      <c r="M133" s="147">
        <f>VLOOKUP(B133,'Montos por Agrupación'!$B$14:$G$20,6,FALSE)*K133</f>
        <v>0</v>
      </c>
      <c r="O133" s="257">
        <f>(VLOOKUP(B133,'Montos por Agrupación'!$B$14:$H$19,6,0)*K133)</f>
        <v>0</v>
      </c>
      <c r="Q133" s="90"/>
      <c r="T133"/>
      <c r="U133"/>
      <c r="V133"/>
      <c r="W133"/>
      <c r="Y133" s="140"/>
    </row>
    <row r="134" spans="1:25" ht="15" customHeight="1" x14ac:dyDescent="0.25">
      <c r="A134" s="73">
        <v>6110</v>
      </c>
      <c r="B134" s="77">
        <f>VLOOKUP(A134,'Agrupaciones y Códigos Comunas'!$A$1:$C$346,3,0)</f>
        <v>3</v>
      </c>
      <c r="C134" s="123" t="s">
        <v>292</v>
      </c>
      <c r="D134" s="119">
        <f>VLOOKUP(A134,'Numero de patentes'!$A$3:$N$348,14,0)</f>
        <v>0.61983122362869203</v>
      </c>
      <c r="E134" s="119">
        <f>VLOOKUP(A134,'Ing de Gestión vs Gast Interno'!$A$2:$F$347,6,0)</f>
        <v>0.17252582932245561</v>
      </c>
      <c r="F134" s="119">
        <f>VLOOKUP(A134,'Reportabilidad CGR'!$A$3:$R$348,18,0)</f>
        <v>1</v>
      </c>
      <c r="G134" s="119">
        <f>VLOOKUP(A134,'Deuda Previsional'!$A$1:$K$346,11,0)</f>
        <v>1</v>
      </c>
      <c r="H134" s="119">
        <f>VLOOKUP(A134,Proyectos!$A$3:$N$348,14,0)</f>
        <v>0.75</v>
      </c>
      <c r="I134" s="126">
        <f t="shared" si="7"/>
        <v>0.72148828822736033</v>
      </c>
      <c r="J134" s="121">
        <v>35</v>
      </c>
      <c r="K134" s="77"/>
      <c r="L134" s="77"/>
      <c r="M134" s="147">
        <f>VLOOKUP(B134,'Montos por Agrupación'!$B$14:$G$20,6,FALSE)*K134</f>
        <v>0</v>
      </c>
      <c r="O134" s="257">
        <f>(VLOOKUP(B134,'Montos por Agrupación'!$B$14:$H$19,6,0)*K134)</f>
        <v>0</v>
      </c>
      <c r="Q134" s="90"/>
      <c r="T134"/>
      <c r="U134"/>
      <c r="V134"/>
      <c r="W134"/>
      <c r="Y134" s="140"/>
    </row>
    <row r="135" spans="1:25" ht="15" customHeight="1" x14ac:dyDescent="0.25">
      <c r="A135" s="73">
        <v>10201</v>
      </c>
      <c r="B135" s="77">
        <f>VLOOKUP(A135,'Agrupaciones y Códigos Comunas'!$A$1:$C$346,3,0)</f>
        <v>3</v>
      </c>
      <c r="C135" s="123" t="s">
        <v>55</v>
      </c>
      <c r="D135" s="119">
        <f>VLOOKUP(A135,'Numero de patentes'!$A$3:$N$348,14,0)</f>
        <v>0.73324551292606621</v>
      </c>
      <c r="E135" s="119">
        <f>VLOOKUP(A135,'Ing de Gestión vs Gast Interno'!$A$2:$F$347,6,0)</f>
        <v>0.22159500062604581</v>
      </c>
      <c r="F135" s="119">
        <f>VLOOKUP(A135,'Reportabilidad CGR'!$A$3:$R$348,18,0)</f>
        <v>1</v>
      </c>
      <c r="G135" s="119">
        <f>VLOOKUP(A135,'Deuda Previsional'!$A$1:$K$346,11,0)</f>
        <v>1</v>
      </c>
      <c r="H135" s="119">
        <f>VLOOKUP(A135,Proyectos!$A$3:$N$348,14,0)</f>
        <v>0.67741935483870963</v>
      </c>
      <c r="I135" s="126">
        <f t="shared" si="7"/>
        <v>0.72086935786942874</v>
      </c>
      <c r="J135" s="121">
        <v>36</v>
      </c>
      <c r="K135" s="77"/>
      <c r="L135" s="77"/>
      <c r="M135" s="147">
        <f>VLOOKUP(B135,'Montos por Agrupación'!$B$14:$G$20,6,FALSE)*K135</f>
        <v>0</v>
      </c>
      <c r="O135" s="257">
        <f>(VLOOKUP(B135,'Montos por Agrupación'!$B$14:$H$19,6,0)*K135)</f>
        <v>0</v>
      </c>
      <c r="Q135" s="90"/>
      <c r="T135"/>
      <c r="U135"/>
      <c r="V135"/>
      <c r="W135"/>
      <c r="Y135" s="140"/>
    </row>
    <row r="136" spans="1:25" ht="15" customHeight="1" x14ac:dyDescent="0.25">
      <c r="A136" s="73">
        <v>9114</v>
      </c>
      <c r="B136" s="77">
        <f>VLOOKUP(A136,'Agrupaciones y Códigos Comunas'!$A$1:$C$346,3,0)</f>
        <v>3</v>
      </c>
      <c r="C136" s="123" t="s">
        <v>41</v>
      </c>
      <c r="D136" s="119">
        <f>VLOOKUP(A136,'Numero de patentes'!$A$3:$N$348,14,0)</f>
        <v>0.80364372469635625</v>
      </c>
      <c r="E136" s="119">
        <f>VLOOKUP(A136,'Ing de Gestión vs Gast Interno'!$A$2:$F$347,6,0)</f>
        <v>0.10550050389544649</v>
      </c>
      <c r="F136" s="119">
        <f>VLOOKUP(A136,'Reportabilidad CGR'!$A$3:$R$348,18,0)</f>
        <v>0.98076923076923073</v>
      </c>
      <c r="G136" s="119">
        <f>VLOOKUP(A136,'Deuda Previsional'!$A$1:$K$346,11,0)</f>
        <v>0.68616168730004556</v>
      </c>
      <c r="H136" s="119">
        <f>VLOOKUP(A136,Proyectos!$A$3:$N$348,14,0)</f>
        <v>0.94736842105263153</v>
      </c>
      <c r="I136" s="126">
        <f t="shared" si="7"/>
        <v>0.71906118317836976</v>
      </c>
      <c r="J136" s="121">
        <v>37</v>
      </c>
      <c r="K136" s="77"/>
      <c r="L136" s="77"/>
      <c r="M136" s="147">
        <f>VLOOKUP(B136,'Montos por Agrupación'!$B$14:$G$20,6,FALSE)*K136</f>
        <v>0</v>
      </c>
      <c r="O136" s="257">
        <f>(VLOOKUP(B136,'Montos por Agrupación'!$B$14:$H$19,6,0)*K136)</f>
        <v>0</v>
      </c>
      <c r="Q136" s="90"/>
      <c r="T136"/>
      <c r="U136"/>
      <c r="V136"/>
      <c r="W136"/>
      <c r="Y136" s="140"/>
    </row>
    <row r="137" spans="1:25" ht="15" customHeight="1" x14ac:dyDescent="0.25">
      <c r="A137" s="73">
        <v>4301</v>
      </c>
      <c r="B137" s="77">
        <f>VLOOKUP(A137,'Agrupaciones y Códigos Comunas'!$A$1:$C$346,3,0)</f>
        <v>3</v>
      </c>
      <c r="C137" s="123" t="s">
        <v>119</v>
      </c>
      <c r="D137" s="119">
        <f>VLOOKUP(A137,'Numero de patentes'!$A$3:$N$348,14,0)</f>
        <v>0.82945047127867688</v>
      </c>
      <c r="E137" s="119">
        <f>VLOOKUP(A137,'Ing de Gestión vs Gast Interno'!$A$2:$F$347,6,0)</f>
        <v>0.24858652772173856</v>
      </c>
      <c r="F137" s="119">
        <f>VLOOKUP(A137,'Reportabilidad CGR'!$A$3:$R$348,18,0)</f>
        <v>0.98076923076923073</v>
      </c>
      <c r="G137" s="119">
        <f>VLOOKUP(A137,'Deuda Previsional'!$A$1:$K$346,11,0)</f>
        <v>1</v>
      </c>
      <c r="H137" s="119">
        <f>VLOOKUP(A137,Proyectos!$A$3:$N$348,14,0)</f>
        <v>0.63157894736842102</v>
      </c>
      <c r="I137" s="126">
        <f t="shared" si="7"/>
        <v>0.71828988303658781</v>
      </c>
      <c r="J137" s="121">
        <v>38</v>
      </c>
      <c r="K137" s="77"/>
      <c r="L137" s="77"/>
      <c r="M137" s="147">
        <f>VLOOKUP(B137,'Montos por Agrupación'!$B$14:$G$20,6,FALSE)*K137</f>
        <v>0</v>
      </c>
      <c r="O137" s="257">
        <f>(VLOOKUP(B137,'Montos por Agrupación'!$B$14:$H$19,6,0)*K137)</f>
        <v>0</v>
      </c>
      <c r="Q137" s="90"/>
      <c r="T137"/>
      <c r="U137"/>
      <c r="V137"/>
      <c r="W137"/>
      <c r="Y137" s="140"/>
    </row>
    <row r="138" spans="1:25" ht="15" customHeight="1" x14ac:dyDescent="0.25">
      <c r="A138" s="73">
        <v>2301</v>
      </c>
      <c r="B138" s="77">
        <f>VLOOKUP(A138,'Agrupaciones y Códigos Comunas'!$A$1:$C$346,3,0)</f>
        <v>3</v>
      </c>
      <c r="C138" s="123" t="s">
        <v>39</v>
      </c>
      <c r="D138" s="119">
        <f>VLOOKUP(A138,'Numero de patentes'!$A$3:$N$348,14,0)</f>
        <v>0.641871625674865</v>
      </c>
      <c r="E138" s="119">
        <f>VLOOKUP(A138,'Ing de Gestión vs Gast Interno'!$A$2:$F$347,6,0)</f>
        <v>0.17675390381729053</v>
      </c>
      <c r="F138" s="119">
        <f>VLOOKUP(A138,'Reportabilidad CGR'!$A$3:$R$348,18,0)</f>
        <v>1</v>
      </c>
      <c r="G138" s="119">
        <f>VLOOKUP(A138,'Deuda Previsional'!$A$1:$K$346,11,0)</f>
        <v>1</v>
      </c>
      <c r="H138" s="119">
        <f>VLOOKUP(A138,Proyectos!$A$3:$N$348,14,0)</f>
        <v>0.72727272727272729</v>
      </c>
      <c r="I138" s="126">
        <f t="shared" si="7"/>
        <v>0.71771976151276284</v>
      </c>
      <c r="J138" s="121">
        <v>39</v>
      </c>
      <c r="K138" s="77"/>
      <c r="L138" s="77"/>
      <c r="M138" s="147">
        <f>VLOOKUP(B138,'Montos por Agrupación'!$B$14:$G$20,6,FALSE)*K138</f>
        <v>0</v>
      </c>
      <c r="O138" s="257">
        <f>(VLOOKUP(B138,'Montos por Agrupación'!$B$14:$H$19,6,0)*K138)</f>
        <v>0</v>
      </c>
      <c r="Q138" s="90"/>
      <c r="T138"/>
      <c r="U138"/>
      <c r="V138"/>
      <c r="W138"/>
      <c r="Y138" s="140"/>
    </row>
    <row r="139" spans="1:25" ht="15" customHeight="1" x14ac:dyDescent="0.25">
      <c r="A139" s="73">
        <v>9107</v>
      </c>
      <c r="B139" s="77">
        <f>VLOOKUP(A139,'Agrupaciones y Códigos Comunas'!$A$1:$C$346,3,0)</f>
        <v>3</v>
      </c>
      <c r="C139" s="123" t="s">
        <v>34</v>
      </c>
      <c r="D139" s="119">
        <f>VLOOKUP(A139,'Numero de patentes'!$A$3:$N$348,14,0)</f>
        <v>0.72535582498682127</v>
      </c>
      <c r="E139" s="119">
        <f>VLOOKUP(A139,'Ing de Gestión vs Gast Interno'!$A$2:$F$347,6,0)</f>
        <v>0.11693385249600496</v>
      </c>
      <c r="F139" s="119">
        <f>VLOOKUP(A139,'Reportabilidad CGR'!$A$3:$R$348,18,0)</f>
        <v>1</v>
      </c>
      <c r="G139" s="119">
        <f>VLOOKUP(A139,'Deuda Previsional'!$A$1:$K$346,11,0)</f>
        <v>1</v>
      </c>
      <c r="H139" s="119">
        <f>VLOOKUP(A139,Proyectos!$A$3:$N$348,14,0)</f>
        <v>0.72</v>
      </c>
      <c r="I139" s="126">
        <f t="shared" si="7"/>
        <v>0.7119223529978832</v>
      </c>
      <c r="J139" s="121">
        <v>40</v>
      </c>
      <c r="K139" s="77"/>
      <c r="L139" s="77"/>
      <c r="M139" s="147">
        <f>VLOOKUP(B139,'Montos por Agrupación'!$B$14:$G$20,6,FALSE)*K139</f>
        <v>0</v>
      </c>
      <c r="O139" s="257">
        <f>(VLOOKUP(B139,'Montos por Agrupación'!$B$14:$H$19,6,0)*K139)</f>
        <v>0</v>
      </c>
      <c r="Q139" s="90"/>
      <c r="T139"/>
      <c r="U139"/>
      <c r="V139"/>
      <c r="W139"/>
      <c r="Y139" s="140"/>
    </row>
    <row r="140" spans="1:25" ht="15" customHeight="1" x14ac:dyDescent="0.25">
      <c r="A140" s="73">
        <v>8201</v>
      </c>
      <c r="B140" s="77">
        <f>VLOOKUP(A140,'Agrupaciones y Códigos Comunas'!$A$1:$C$346,3,0)</f>
        <v>3</v>
      </c>
      <c r="C140" s="123" t="s">
        <v>234</v>
      </c>
      <c r="D140" s="119">
        <f>VLOOKUP(A140,'Numero de patentes'!$A$3:$N$348,14,0)</f>
        <v>0.67216620837152463</v>
      </c>
      <c r="E140" s="119">
        <f>VLOOKUP(A140,'Ing de Gestión vs Gast Interno'!$A$2:$F$347,6,0)</f>
        <v>6.2002518717433598E-2</v>
      </c>
      <c r="F140" s="119">
        <f>VLOOKUP(A140,'Reportabilidad CGR'!$A$3:$R$348,18,0)</f>
        <v>1</v>
      </c>
      <c r="G140" s="119">
        <f>VLOOKUP(A140,'Deuda Previsional'!$A$1:$K$346,11,0)</f>
        <v>1</v>
      </c>
      <c r="H140" s="119">
        <f>VLOOKUP(A140,Proyectos!$A$3:$N$348,14,0)</f>
        <v>0.76595744680851063</v>
      </c>
      <c r="I140" s="126">
        <f t="shared" si="7"/>
        <v>0.7094043586231924</v>
      </c>
      <c r="J140" s="121">
        <v>41</v>
      </c>
      <c r="K140" s="77"/>
      <c r="L140" s="77"/>
      <c r="M140" s="147">
        <f>VLOOKUP(B140,'Montos por Agrupación'!$B$14:$G$20,6,FALSE)*K140</f>
        <v>0</v>
      </c>
      <c r="O140" s="257">
        <f>(VLOOKUP(B140,'Montos por Agrupación'!$B$14:$H$19,6,0)*K140)</f>
        <v>0</v>
      </c>
      <c r="Q140" s="90"/>
      <c r="T140"/>
      <c r="U140"/>
      <c r="V140"/>
      <c r="W140"/>
      <c r="Y140" s="140"/>
    </row>
    <row r="141" spans="1:25" ht="15" customHeight="1" x14ac:dyDescent="0.25">
      <c r="A141" s="73">
        <v>8305</v>
      </c>
      <c r="B141" s="77">
        <f>VLOOKUP(A141,'Agrupaciones y Códigos Comunas'!$A$1:$C$346,3,0)</f>
        <v>3</v>
      </c>
      <c r="C141" s="123" t="s">
        <v>311</v>
      </c>
      <c r="D141" s="119">
        <f>VLOOKUP(A141,'Numero de patentes'!$A$3:$N$348,14,0)</f>
        <v>0.82893132872815933</v>
      </c>
      <c r="E141" s="119">
        <f>VLOOKUP(A141,'Ing de Gestión vs Gast Interno'!$A$2:$F$347,6,0)</f>
        <v>9.2370385879871106E-2</v>
      </c>
      <c r="F141" s="119">
        <f>VLOOKUP(A141,'Reportabilidad CGR'!$A$3:$R$348,18,0)</f>
        <v>1</v>
      </c>
      <c r="G141" s="119">
        <f>VLOOKUP(A141,'Deuda Previsional'!$A$1:$K$346,11,0)</f>
        <v>1</v>
      </c>
      <c r="H141" s="119">
        <f>VLOOKUP(A141,Proyectos!$A$3:$N$348,14,0)</f>
        <v>0.68421052631578949</v>
      </c>
      <c r="I141" s="126">
        <f t="shared" si="7"/>
        <v>0.70663036794352707</v>
      </c>
      <c r="J141" s="121">
        <v>42</v>
      </c>
      <c r="K141" s="77"/>
      <c r="L141" s="77"/>
      <c r="M141" s="147">
        <f>VLOOKUP(B141,'Montos por Agrupación'!$B$14:$G$20,6,FALSE)*K141</f>
        <v>0</v>
      </c>
      <c r="O141" s="257">
        <f>(VLOOKUP(B141,'Montos por Agrupación'!$B$14:$H$19,6,0)*K141)</f>
        <v>0</v>
      </c>
      <c r="Q141" s="90"/>
      <c r="T141"/>
      <c r="U141"/>
      <c r="V141"/>
      <c r="W141"/>
      <c r="Y141" s="140"/>
    </row>
    <row r="142" spans="1:25" ht="15" customHeight="1" x14ac:dyDescent="0.25">
      <c r="A142" s="73">
        <v>2104</v>
      </c>
      <c r="B142" s="77">
        <f>VLOOKUP(A142,'Agrupaciones y Códigos Comunas'!$A$1:$C$346,3,0)</f>
        <v>3</v>
      </c>
      <c r="C142" s="123" t="s">
        <v>54</v>
      </c>
      <c r="D142" s="119">
        <f>VLOOKUP(A142,'Numero de patentes'!$A$3:$N$348,14,0)</f>
        <v>0.7753872633390706</v>
      </c>
      <c r="E142" s="119">
        <f>VLOOKUP(A142,'Ing de Gestión vs Gast Interno'!$A$2:$F$347,6,0)</f>
        <v>0.16363555793443327</v>
      </c>
      <c r="F142" s="119">
        <f>VLOOKUP(A142,'Reportabilidad CGR'!$A$3:$R$348,18,0)</f>
        <v>1</v>
      </c>
      <c r="G142" s="119">
        <f>VLOOKUP(A142,'Deuda Previsional'!$A$1:$K$346,11,0)</f>
        <v>1</v>
      </c>
      <c r="H142" s="119">
        <f>VLOOKUP(A142,Proyectos!$A$3:$N$348,14,0)</f>
        <v>0.625</v>
      </c>
      <c r="I142" s="126">
        <f t="shared" si="7"/>
        <v>0.69776583792079383</v>
      </c>
      <c r="J142" s="121">
        <v>43</v>
      </c>
      <c r="K142" s="77"/>
      <c r="L142" s="77"/>
      <c r="M142" s="147">
        <f>VLOOKUP(B142,'Montos por Agrupación'!$B$14:$G$20,6,FALSE)*K142</f>
        <v>0</v>
      </c>
      <c r="O142" s="257">
        <f>(VLOOKUP(B142,'Montos por Agrupación'!$B$14:$H$19,6,0)*K142)</f>
        <v>0</v>
      </c>
      <c r="Q142" s="90"/>
      <c r="T142"/>
      <c r="U142"/>
      <c r="V142"/>
      <c r="W142"/>
      <c r="Y142" s="140"/>
    </row>
    <row r="143" spans="1:25" ht="15" customHeight="1" x14ac:dyDescent="0.25">
      <c r="A143" s="73">
        <v>8205</v>
      </c>
      <c r="B143" s="77">
        <f>VLOOKUP(A143,'Agrupaciones y Códigos Comunas'!$A$1:$C$346,3,0)</f>
        <v>3</v>
      </c>
      <c r="C143" s="123" t="s">
        <v>307</v>
      </c>
      <c r="D143" s="119">
        <f>VLOOKUP(A143,'Numero de patentes'!$A$3:$N$348,14,0)</f>
        <v>0.78303747534516766</v>
      </c>
      <c r="E143" s="119">
        <f>VLOOKUP(A143,'Ing de Gestión vs Gast Interno'!$A$2:$F$347,6,0)</f>
        <v>6.0266000418840553E-2</v>
      </c>
      <c r="F143" s="119">
        <f>VLOOKUP(A143,'Reportabilidad CGR'!$A$3:$R$348,18,0)</f>
        <v>1</v>
      </c>
      <c r="G143" s="119">
        <f>VLOOKUP(A143,'Deuda Previsional'!$A$1:$K$346,11,0)</f>
        <v>1</v>
      </c>
      <c r="H143" s="119">
        <f>VLOOKUP(A143,Proyectos!$A$3:$N$348,14,0)</f>
        <v>0.65217391304347827</v>
      </c>
      <c r="I143" s="126">
        <f t="shared" si="7"/>
        <v>0.68600912153132843</v>
      </c>
      <c r="J143" s="121">
        <v>44</v>
      </c>
      <c r="K143" s="77"/>
      <c r="L143" s="77"/>
      <c r="M143" s="147">
        <f>VLOOKUP(B143,'Montos por Agrupación'!$B$14:$G$20,6,FALSE)*K143</f>
        <v>0</v>
      </c>
      <c r="O143" s="257">
        <f>(VLOOKUP(B143,'Montos por Agrupación'!$B$14:$H$19,6,0)*K143)</f>
        <v>0</v>
      </c>
      <c r="Q143" s="90"/>
      <c r="T143"/>
      <c r="U143"/>
      <c r="V143"/>
      <c r="W143"/>
      <c r="Y143" s="140"/>
    </row>
    <row r="144" spans="1:25" ht="15" customHeight="1" x14ac:dyDescent="0.25">
      <c r="A144" s="73">
        <v>8206</v>
      </c>
      <c r="B144" s="77">
        <f>VLOOKUP(A144,'Agrupaciones y Códigos Comunas'!$A$1:$C$346,3,0)</f>
        <v>3</v>
      </c>
      <c r="C144" s="123" t="s">
        <v>512</v>
      </c>
      <c r="D144" s="119">
        <f>VLOOKUP(A144,'Numero de patentes'!$A$3:$N$348,14,0)</f>
        <v>0.7372708757637475</v>
      </c>
      <c r="E144" s="119">
        <f>VLOOKUP(A144,'Ing de Gestión vs Gast Interno'!$A$2:$F$347,6,0)</f>
        <v>4.3670837888038203E-2</v>
      </c>
      <c r="F144" s="119">
        <f>VLOOKUP(A144,'Reportabilidad CGR'!$A$3:$R$348,18,0)</f>
        <v>1</v>
      </c>
      <c r="G144" s="119">
        <f>VLOOKUP(A144,'Deuda Previsional'!$A$1:$K$346,11,0)</f>
        <v>1</v>
      </c>
      <c r="H144" s="119">
        <f>VLOOKUP(A144,Proyectos!$A$3:$N$348,14,0)</f>
        <v>0.67567567567567566</v>
      </c>
      <c r="I144" s="126">
        <f t="shared" si="7"/>
        <v>0.68516395785668505</v>
      </c>
      <c r="J144" s="121">
        <v>45</v>
      </c>
      <c r="K144" s="77"/>
      <c r="L144" s="77"/>
      <c r="M144" s="147">
        <f>VLOOKUP(B144,'Montos por Agrupación'!$B$14:$G$20,6,FALSE)*K144</f>
        <v>0</v>
      </c>
      <c r="O144" s="257">
        <f>(VLOOKUP(B144,'Montos por Agrupación'!$B$14:$H$19,6,0)*K144)</f>
        <v>0</v>
      </c>
      <c r="Q144" s="90"/>
      <c r="T144"/>
      <c r="U144"/>
      <c r="V144"/>
      <c r="W144"/>
      <c r="Y144" s="140"/>
    </row>
    <row r="145" spans="1:25" ht="15" customHeight="1" x14ac:dyDescent="0.25">
      <c r="A145" s="73">
        <v>7102</v>
      </c>
      <c r="B145" s="77">
        <f>VLOOKUP(A145,'Agrupaciones y Códigos Comunas'!$A$1:$C$346,3,0)</f>
        <v>3</v>
      </c>
      <c r="C145" s="123" t="s">
        <v>169</v>
      </c>
      <c r="D145" s="119">
        <f>VLOOKUP(A145,'Numero de patentes'!$A$3:$N$348,14,0)</f>
        <v>0.61546621406598068</v>
      </c>
      <c r="E145" s="119">
        <f>VLOOKUP(A145,'Ing de Gestión vs Gast Interno'!$A$2:$F$347,6,0)</f>
        <v>0.2594890930184921</v>
      </c>
      <c r="F145" s="119">
        <f>VLOOKUP(A145,'Reportabilidad CGR'!$A$3:$R$348,18,0)</f>
        <v>1</v>
      </c>
      <c r="G145" s="119">
        <f>VLOOKUP(A145,'Deuda Previsional'!$A$1:$K$346,11,0)</f>
        <v>0.51799803959650115</v>
      </c>
      <c r="H145" s="119">
        <f>VLOOKUP(A145,Proyectos!$A$3:$N$348,14,0)</f>
        <v>0.8666666666666667</v>
      </c>
      <c r="I145" s="126">
        <f t="shared" si="7"/>
        <v>0.67704404792959672</v>
      </c>
      <c r="J145" s="121">
        <v>46</v>
      </c>
      <c r="K145" s="77"/>
      <c r="L145" s="77"/>
      <c r="M145" s="147">
        <f>VLOOKUP(B145,'Montos por Agrupación'!$B$14:$G$20,6,FALSE)*K145</f>
        <v>0</v>
      </c>
      <c r="O145" s="257">
        <f>(VLOOKUP(B145,'Montos por Agrupación'!$B$14:$H$19,6,0)*K145)</f>
        <v>0</v>
      </c>
      <c r="Q145" s="90"/>
      <c r="T145"/>
      <c r="U145"/>
      <c r="V145"/>
      <c r="W145"/>
      <c r="Y145" s="140"/>
    </row>
    <row r="146" spans="1:25" ht="15" customHeight="1" x14ac:dyDescent="0.25">
      <c r="A146" s="73">
        <v>3201</v>
      </c>
      <c r="B146" s="77">
        <f>VLOOKUP(A146,'Agrupaciones y Códigos Comunas'!$A$1:$C$346,3,0)</f>
        <v>3</v>
      </c>
      <c r="C146" s="123" t="s">
        <v>2</v>
      </c>
      <c r="D146" s="119">
        <f>VLOOKUP(A146,'Numero de patentes'!$A$3:$N$348,14,0)</f>
        <v>0.93785682916117696</v>
      </c>
      <c r="E146" s="119">
        <f>VLOOKUP(A146,'Ing de Gestión vs Gast Interno'!$A$2:$F$347,6,0)</f>
        <v>0.17478649313923619</v>
      </c>
      <c r="F146" s="119">
        <f>VLOOKUP(A146,'Reportabilidad CGR'!$A$3:$R$348,18,0)</f>
        <v>1</v>
      </c>
      <c r="G146" s="119">
        <f>VLOOKUP(A146,'Deuda Previsional'!$A$1:$K$346,11,0)</f>
        <v>0.45189153682324656</v>
      </c>
      <c r="H146" s="119">
        <f>VLOOKUP(A146,Proyectos!$A$3:$N$348,14,0)</f>
        <v>0.80952380952380953</v>
      </c>
      <c r="I146" s="126">
        <f t="shared" si="7"/>
        <v>0.6619784317657571</v>
      </c>
      <c r="J146" s="121">
        <v>47</v>
      </c>
      <c r="K146" s="77"/>
      <c r="L146" s="77"/>
      <c r="M146" s="147">
        <f>VLOOKUP(B146,'Montos por Agrupación'!$B$14:$G$20,6,FALSE)*K146</f>
        <v>0</v>
      </c>
      <c r="O146" s="257">
        <f>(VLOOKUP(B146,'Montos por Agrupación'!$B$14:$H$19,6,0)*K146)</f>
        <v>0</v>
      </c>
      <c r="Q146" s="90"/>
      <c r="T146"/>
      <c r="U146"/>
      <c r="V146"/>
      <c r="W146"/>
      <c r="Y146" s="140"/>
    </row>
    <row r="147" spans="1:25" ht="15" customHeight="1" x14ac:dyDescent="0.25">
      <c r="A147" s="73">
        <v>8311</v>
      </c>
      <c r="B147" s="77">
        <f>VLOOKUP(A147,'Agrupaciones y Códigos Comunas'!$A$1:$C$346,3,0)</f>
        <v>3</v>
      </c>
      <c r="C147" s="123" t="s">
        <v>177</v>
      </c>
      <c r="D147" s="119">
        <f>VLOOKUP(A147,'Numero de patentes'!$A$3:$N$348,14,0)</f>
        <v>0.857976653696498</v>
      </c>
      <c r="E147" s="119">
        <f>VLOOKUP(A147,'Ing de Gestión vs Gast Interno'!$A$2:$F$347,6,0)</f>
        <v>0.15697864365005795</v>
      </c>
      <c r="F147" s="119">
        <f>VLOOKUP(A147,'Reportabilidad CGR'!$A$3:$R$348,18,0)</f>
        <v>1</v>
      </c>
      <c r="G147" s="119">
        <f>VLOOKUP(A147,'Deuda Previsional'!$A$1:$K$346,11,0)</f>
        <v>1</v>
      </c>
      <c r="H147" s="119">
        <f>VLOOKUP(A147,Proyectos!$A$3:$N$348,14,0)</f>
        <v>0.38461538461538464</v>
      </c>
      <c r="I147" s="126">
        <f t="shared" si="7"/>
        <v>0.63257800948427678</v>
      </c>
      <c r="J147" s="121">
        <v>48</v>
      </c>
      <c r="K147" s="77"/>
      <c r="L147" s="77"/>
      <c r="M147" s="147">
        <f>VLOOKUP(B147,'Montos por Agrupación'!$B$14:$G$20,6,FALSE)*K147</f>
        <v>0</v>
      </c>
      <c r="O147" s="257">
        <f>(VLOOKUP(B147,'Montos por Agrupación'!$B$14:$H$19,6,0)*K147)</f>
        <v>0</v>
      </c>
      <c r="Q147" s="90"/>
      <c r="T147"/>
      <c r="U147"/>
      <c r="V147"/>
      <c r="W147"/>
      <c r="Y147" s="140"/>
    </row>
    <row r="148" spans="1:25" ht="15" customHeight="1" x14ac:dyDescent="0.25">
      <c r="A148" s="73">
        <v>7404</v>
      </c>
      <c r="B148" s="77">
        <f>VLOOKUP(A148,'Agrupaciones y Códigos Comunas'!$A$1:$C$346,3,0)</f>
        <v>3</v>
      </c>
      <c r="C148" s="123" t="s">
        <v>172</v>
      </c>
      <c r="D148" s="119">
        <f>VLOOKUP(A148,'Numero de patentes'!$A$3:$N$348,14,0)</f>
        <v>0.8787985245037766</v>
      </c>
      <c r="E148" s="119">
        <f>VLOOKUP(A148,'Ing de Gestión vs Gast Interno'!$A$2:$F$347,6,0)</f>
        <v>0.1749951885027789</v>
      </c>
      <c r="F148" s="119">
        <f>VLOOKUP(A148,'Reportabilidad CGR'!$A$3:$R$348,18,0)</f>
        <v>1</v>
      </c>
      <c r="G148" s="119">
        <f>VLOOKUP(A148,'Deuda Previsional'!$A$1:$K$346,11,0)</f>
        <v>0</v>
      </c>
      <c r="H148" s="119">
        <f>VLOOKUP(A148,Proyectos!$A$3:$N$348,14,0)</f>
        <v>1</v>
      </c>
      <c r="I148" s="126">
        <f t="shared" si="7"/>
        <v>0.62287889015093345</v>
      </c>
      <c r="J148" s="121">
        <v>49</v>
      </c>
      <c r="K148" s="77"/>
      <c r="L148" s="77"/>
      <c r="M148" s="147">
        <f>VLOOKUP(B148,'Montos por Agrupación'!$B$14:$G$20,6,FALSE)*K148</f>
        <v>0</v>
      </c>
      <c r="O148" s="257">
        <f>(VLOOKUP(B148,'Montos por Agrupación'!$B$14:$H$19,6,0)*K148)</f>
        <v>0</v>
      </c>
      <c r="Q148" s="90"/>
      <c r="T148"/>
      <c r="U148"/>
      <c r="V148"/>
      <c r="W148"/>
      <c r="Y148" s="140"/>
    </row>
    <row r="149" spans="1:25" ht="15" customHeight="1" x14ac:dyDescent="0.25">
      <c r="A149" s="73">
        <v>13602</v>
      </c>
      <c r="B149" s="77">
        <f>VLOOKUP(A149,'Agrupaciones y Códigos Comunas'!$A$1:$C$346,3,0)</f>
        <v>3</v>
      </c>
      <c r="C149" s="123" t="s">
        <v>201</v>
      </c>
      <c r="D149" s="119">
        <f>VLOOKUP(A149,'Numero de patentes'!$A$3:$N$348,14,0)</f>
        <v>0.78355652444721269</v>
      </c>
      <c r="E149" s="119">
        <f>VLOOKUP(A149,'Ing de Gestión vs Gast Interno'!$A$2:$F$347,6,0)</f>
        <v>0.2142988605921696</v>
      </c>
      <c r="F149" s="119">
        <f>VLOOKUP(A149,'Reportabilidad CGR'!$A$3:$R$348,18,0)</f>
        <v>0</v>
      </c>
      <c r="G149" s="119">
        <f>VLOOKUP(A149,'Deuda Previsional'!$A$1:$K$346,11,0)</f>
        <v>1</v>
      </c>
      <c r="H149" s="119">
        <f>VLOOKUP(A149,Proyectos!$A$3:$N$348,14,0)</f>
        <v>0.88235294117647056</v>
      </c>
      <c r="I149" s="126">
        <f t="shared" si="7"/>
        <v>0.58592130691609645</v>
      </c>
      <c r="J149" s="121">
        <v>50</v>
      </c>
      <c r="K149" s="77"/>
      <c r="L149" s="77"/>
      <c r="M149" s="147">
        <f>VLOOKUP(B149,'Montos por Agrupación'!$B$14:$G$20,6,FALSE)*K149</f>
        <v>0</v>
      </c>
      <c r="O149" s="257">
        <f>(VLOOKUP(B149,'Montos por Agrupación'!$B$14:$H$19,6,0)*K149)</f>
        <v>0</v>
      </c>
      <c r="Q149" s="90"/>
      <c r="T149"/>
      <c r="U149"/>
      <c r="V149"/>
      <c r="W149"/>
      <c r="Y149" s="140"/>
    </row>
    <row r="150" spans="1:25" ht="15" customHeight="1" x14ac:dyDescent="0.25">
      <c r="A150" s="73">
        <v>9203</v>
      </c>
      <c r="B150" s="77">
        <f>VLOOKUP(A150,'Agrupaciones y Códigos Comunas'!$A$1:$C$346,3,0)</f>
        <v>3</v>
      </c>
      <c r="C150" s="123" t="s">
        <v>238</v>
      </c>
      <c r="D150" s="119">
        <f>VLOOKUP(A150,'Numero de patentes'!$A$3:$N$348,14,0)</f>
        <v>0.99367088607594933</v>
      </c>
      <c r="E150" s="119">
        <f>VLOOKUP(A150,'Ing de Gestión vs Gast Interno'!$A$2:$F$347,6,0)</f>
        <v>6.6647071492340559E-2</v>
      </c>
      <c r="F150" s="119">
        <f>VLOOKUP(A150,'Reportabilidad CGR'!$A$3:$R$348,18,0)</f>
        <v>0.90384615384615385</v>
      </c>
      <c r="G150" s="119">
        <f>VLOOKUP(A150,'Deuda Previsional'!$A$1:$K$346,11,0)</f>
        <v>0</v>
      </c>
      <c r="H150" s="119">
        <f>VLOOKUP(A150,Proyectos!$A$3:$N$348,14,0)</f>
        <v>0.8928571428571429</v>
      </c>
      <c r="I150" s="126">
        <f t="shared" si="7"/>
        <v>0.56132287653243673</v>
      </c>
      <c r="J150" s="121">
        <v>51</v>
      </c>
      <c r="K150" s="77"/>
      <c r="L150" s="77"/>
      <c r="M150" s="147">
        <f>VLOOKUP(B150,'Montos por Agrupación'!$B$14:$G$20,6,FALSE)*K150</f>
        <v>0</v>
      </c>
      <c r="O150" s="257">
        <f>(VLOOKUP(B150,'Montos por Agrupación'!$B$14:$H$19,6,0)*K150)</f>
        <v>0</v>
      </c>
      <c r="Q150" s="90"/>
      <c r="T150"/>
      <c r="U150"/>
      <c r="V150"/>
      <c r="W150"/>
      <c r="Y150" s="140"/>
    </row>
    <row r="151" spans="1:25" ht="15" customHeight="1" x14ac:dyDescent="0.25">
      <c r="A151" s="73">
        <v>9201</v>
      </c>
      <c r="B151" s="77">
        <f>VLOOKUP(A151,'Agrupaciones y Códigos Comunas'!$A$1:$C$346,3,0)</f>
        <v>3</v>
      </c>
      <c r="C151" s="123" t="s">
        <v>100</v>
      </c>
      <c r="D151" s="119">
        <f>VLOOKUP(A151,'Numero de patentes'!$A$3:$N$348,14,0)</f>
        <v>0.5435089625203694</v>
      </c>
      <c r="E151" s="119">
        <f>VLOOKUP(A151,'Ing de Gestión vs Gast Interno'!$A$2:$F$347,6,0)</f>
        <v>0.13364382892369447</v>
      </c>
      <c r="F151" s="119">
        <f>VLOOKUP(A151,'Reportabilidad CGR'!$A$3:$R$348,18,0)</f>
        <v>0.96153846153846156</v>
      </c>
      <c r="G151" s="119">
        <f>VLOOKUP(A151,'Deuda Previsional'!$A$1:$K$346,11,0)</f>
        <v>0</v>
      </c>
      <c r="H151" s="119">
        <f>VLOOKUP(A151,Proyectos!$A$3:$N$348,14,0)</f>
        <v>0.94594594594594594</v>
      </c>
      <c r="I151" s="126">
        <f t="shared" si="7"/>
        <v>0.55717113812825192</v>
      </c>
      <c r="J151" s="121">
        <v>52</v>
      </c>
      <c r="K151" s="77"/>
      <c r="L151" s="77"/>
      <c r="M151" s="147">
        <f>VLOOKUP(B151,'Montos por Agrupación'!$B$14:$G$20,6,FALSE)*K151</f>
        <v>0</v>
      </c>
      <c r="O151" s="257">
        <f>(VLOOKUP(B151,'Montos por Agrupación'!$B$14:$H$19,6,0)*K151)</f>
        <v>0</v>
      </c>
      <c r="Q151" s="90"/>
      <c r="T151"/>
      <c r="U151"/>
      <c r="V151"/>
      <c r="W151"/>
      <c r="Y151" s="140"/>
    </row>
    <row r="152" spans="1:25" ht="15" customHeight="1" x14ac:dyDescent="0.25">
      <c r="A152" s="73">
        <v>5301</v>
      </c>
      <c r="B152" s="77">
        <f>VLOOKUP(A152,'Agrupaciones y Códigos Comunas'!$A$1:$C$346,3,0)</f>
        <v>3</v>
      </c>
      <c r="C152" s="123" t="s">
        <v>236</v>
      </c>
      <c r="D152" s="119">
        <f>VLOOKUP(A152,'Numero de patentes'!$A$3:$N$348,14,0)</f>
        <v>0.85463984425697603</v>
      </c>
      <c r="E152" s="119">
        <f>VLOOKUP(A152,'Ing de Gestión vs Gast Interno'!$A$2:$F$347,6,0)</f>
        <v>0.30452673110396938</v>
      </c>
      <c r="F152" s="119">
        <f>VLOOKUP(A152,'Reportabilidad CGR'!$A$3:$R$348,18,0)</f>
        <v>1</v>
      </c>
      <c r="G152" s="119">
        <f>VLOOKUP(A152,'Deuda Previsional'!$A$1:$K$346,11,0)</f>
        <v>0</v>
      </c>
      <c r="H152" s="119">
        <f>VLOOKUP(A152,Proyectos!$A$3:$N$348,14,0)</f>
        <v>0.66666666666666663</v>
      </c>
      <c r="I152" s="126">
        <f t="shared" si="7"/>
        <v>0.54636933064649151</v>
      </c>
      <c r="J152" s="121">
        <v>53</v>
      </c>
      <c r="K152" s="77"/>
      <c r="L152" s="77"/>
      <c r="M152" s="147">
        <f>VLOOKUP(B152,'Montos por Agrupación'!$B$14:$G$20,6,FALSE)*K152</f>
        <v>0</v>
      </c>
      <c r="O152" s="257">
        <f>(VLOOKUP(B152,'Montos por Agrupación'!$B$14:$H$19,6,0)*K152)</f>
        <v>0</v>
      </c>
      <c r="Q152" s="90"/>
      <c r="T152"/>
      <c r="U152"/>
      <c r="V152"/>
      <c r="W152"/>
      <c r="Y152" s="140"/>
    </row>
    <row r="153" spans="1:25" ht="15" customHeight="1" x14ac:dyDescent="0.25">
      <c r="A153" s="73">
        <v>9120</v>
      </c>
      <c r="B153" s="77">
        <f>VLOOKUP(A153,'Agrupaciones y Códigos Comunas'!$A$1:$C$346,3,0)</f>
        <v>3</v>
      </c>
      <c r="C153" s="123" t="s">
        <v>124</v>
      </c>
      <c r="D153" s="119">
        <f>VLOOKUP(A153,'Numero de patentes'!$A$3:$N$348,14,0)</f>
        <v>0.65053411816001749</v>
      </c>
      <c r="E153" s="119">
        <f>VLOOKUP(A153,'Ing de Gestión vs Gast Interno'!$A$2:$F$347,6,0)</f>
        <v>0.11263143429169747</v>
      </c>
      <c r="F153" s="119">
        <f>VLOOKUP(A153,'Reportabilidad CGR'!$A$3:$R$348,18,0)</f>
        <v>0.96153846153846156</v>
      </c>
      <c r="G153" s="119">
        <f>VLOOKUP(A153,'Deuda Previsional'!$A$1:$K$346,11,0)</f>
        <v>0</v>
      </c>
      <c r="H153" s="119">
        <f>VLOOKUP(A153,Proyectos!$A$3:$N$348,14,0)</f>
        <v>0.84615384615384615</v>
      </c>
      <c r="I153" s="126">
        <f t="shared" si="7"/>
        <v>0.53373354482818747</v>
      </c>
      <c r="J153" s="121">
        <v>54</v>
      </c>
      <c r="K153" s="77"/>
      <c r="L153" s="77"/>
      <c r="M153" s="147">
        <f>VLOOKUP(B153,'Montos por Agrupación'!$B$14:$G$20,6,FALSE)*K153</f>
        <v>0</v>
      </c>
      <c r="O153" s="257">
        <f>(VLOOKUP(B153,'Montos por Agrupación'!$B$14:$H$19,6,0)*K153)</f>
        <v>0</v>
      </c>
      <c r="Q153" s="90"/>
      <c r="T153"/>
      <c r="U153"/>
      <c r="V153"/>
      <c r="W153"/>
      <c r="Y153" s="140"/>
    </row>
    <row r="154" spans="1:25" ht="15" customHeight="1" x14ac:dyDescent="0.25">
      <c r="A154" s="73">
        <v>8414</v>
      </c>
      <c r="B154" s="77">
        <f>VLOOKUP(A154,'Agrupaciones y Códigos Comunas'!$A$1:$C$346,3,0)</f>
        <v>3</v>
      </c>
      <c r="C154" s="123" t="s">
        <v>316</v>
      </c>
      <c r="D154" s="119">
        <f>VLOOKUP(A154,'Numero de patentes'!$A$3:$N$348,14,0)</f>
        <v>0.87318489835430779</v>
      </c>
      <c r="E154" s="119">
        <f>VLOOKUP(A154,'Ing de Gestión vs Gast Interno'!$A$2:$F$347,6,0)</f>
        <v>5.7253257092132012E-2</v>
      </c>
      <c r="F154" s="119">
        <f>VLOOKUP(A154,'Reportabilidad CGR'!$A$3:$R$348,18,0)</f>
        <v>1</v>
      </c>
      <c r="G154" s="119">
        <f>VLOOKUP(A154,'Deuda Previsional'!$A$1:$K$346,11,0)</f>
        <v>0</v>
      </c>
      <c r="H154" s="119">
        <f>VLOOKUP(A154,Proyectos!$A$3:$N$348,14,0)</f>
        <v>0.76470588235294112</v>
      </c>
      <c r="I154" s="126">
        <f t="shared" si="7"/>
        <v>0.52818090595973954</v>
      </c>
      <c r="J154" s="121">
        <v>55</v>
      </c>
      <c r="K154" s="77"/>
      <c r="L154" s="77"/>
      <c r="M154" s="147">
        <f>VLOOKUP(B154,'Montos por Agrupación'!$B$14:$G$20,6,FALSE)*K154</f>
        <v>0</v>
      </c>
      <c r="O154" s="257">
        <f>(VLOOKUP(B154,'Montos por Agrupación'!$B$14:$H$19,6,0)*K154)</f>
        <v>0</v>
      </c>
      <c r="Q154" s="90"/>
      <c r="T154"/>
      <c r="U154"/>
      <c r="V154"/>
      <c r="W154"/>
      <c r="Y154" s="140"/>
    </row>
    <row r="155" spans="1:25" ht="15" customHeight="1" thickBot="1" x14ac:dyDescent="0.3">
      <c r="A155" s="270">
        <v>3301</v>
      </c>
      <c r="B155" s="247">
        <f>VLOOKUP(A155,'Agrupaciones y Códigos Comunas'!$A$1:$C$346,3,0)</f>
        <v>3</v>
      </c>
      <c r="C155" s="246" t="s">
        <v>284</v>
      </c>
      <c r="D155" s="248">
        <f>VLOOKUP(A155,'Numero de patentes'!$A$3:$N$348,14,0)</f>
        <v>0.92997711670480554</v>
      </c>
      <c r="E155" s="248">
        <f>VLOOKUP(A155,'Ing de Gestión vs Gast Interno'!$A$2:$F$347,6,0)</f>
        <v>0.19727508921515322</v>
      </c>
      <c r="F155" s="248">
        <f>VLOOKUP(A155,'Reportabilidad CGR'!$A$3:$R$348,18,0)</f>
        <v>1</v>
      </c>
      <c r="G155" s="248">
        <f>VLOOKUP(A155,'Deuda Previsional'!$A$1:$K$346,11,0)</f>
        <v>0</v>
      </c>
      <c r="H155" s="248">
        <f>VLOOKUP(A155,Proyectos!$A$3:$N$348,14,0)</f>
        <v>0.44230769230769229</v>
      </c>
      <c r="I155" s="249">
        <f t="shared" si="7"/>
        <v>0.4651450372058189</v>
      </c>
      <c r="J155" s="250">
        <v>56</v>
      </c>
      <c r="K155" s="247"/>
      <c r="L155" s="247"/>
      <c r="M155" s="251">
        <f>VLOOKUP(B155,'Montos por Agrupación'!$B$14:$G$20,6,FALSE)*K155</f>
        <v>0</v>
      </c>
      <c r="O155" s="257">
        <f>(VLOOKUP(B155,'Montos por Agrupación'!$B$14:$H$19,6,0)*K155)</f>
        <v>0</v>
      </c>
      <c r="Q155" s="90"/>
      <c r="T155"/>
      <c r="U155"/>
      <c r="V155"/>
      <c r="W155"/>
      <c r="Y155" s="140"/>
    </row>
    <row r="156" spans="1:25" ht="15" customHeight="1" thickTop="1" x14ac:dyDescent="0.25">
      <c r="A156" s="272">
        <v>2102</v>
      </c>
      <c r="B156" s="281">
        <f>VLOOKUP(A156,'Agrupaciones y Códigos Comunas'!$A$1:$C$346,3,0)</f>
        <v>4</v>
      </c>
      <c r="C156" s="274" t="s">
        <v>217</v>
      </c>
      <c r="D156" s="283">
        <f>VLOOKUP(A156,'Numero de patentes'!$A$3:$N$348,14,0)</f>
        <v>0.9572965702757229</v>
      </c>
      <c r="E156" s="283">
        <f>VLOOKUP(A156,'Ing de Gestión vs Gast Interno'!$A$2:$F$347,6,0)</f>
        <v>0.47709133588581171</v>
      </c>
      <c r="F156" s="283">
        <f>VLOOKUP(A156,'Reportabilidad CGR'!$A$3:$R$348,18,0)</f>
        <v>1</v>
      </c>
      <c r="G156" s="283">
        <f>VLOOKUP(A156,'Deuda Previsional'!$A$1:$K$346,11,0)</f>
        <v>1</v>
      </c>
      <c r="H156" s="283">
        <f>VLOOKUP(A156,Proyectos!$A$3:$N$348,14,0)</f>
        <v>0.84615384615384615</v>
      </c>
      <c r="I156" s="276">
        <f t="shared" ref="I156:I187" si="10">(D156*$D$7+E156*$E$7+F156*$F$7+G156*$G$7+H156*$H$7)</f>
        <v>0.84499407805088844</v>
      </c>
      <c r="J156" s="277">
        <v>1</v>
      </c>
      <c r="K156" s="278">
        <f>I156/SUM($I$156:$I$203)</f>
        <v>2.2489718255329048E-2</v>
      </c>
      <c r="L156" s="278"/>
      <c r="M156" s="279">
        <f>+P156</f>
        <v>8376322</v>
      </c>
      <c r="O156" s="257">
        <f>(VLOOKUP(B156,'Montos por Agrupación'!$B$14:$H$19,6,0)*K156)</f>
        <v>8376323.5863862503</v>
      </c>
      <c r="P156" s="252">
        <f>8376324-2</f>
        <v>8376322</v>
      </c>
      <c r="Q156" s="149">
        <f>SUM(P156:P203)</f>
        <v>372451246</v>
      </c>
      <c r="R156" s="140">
        <f>+'Montos por Agrupación'!G18</f>
        <v>372451246</v>
      </c>
      <c r="S156" s="148">
        <f>+R156-Q156</f>
        <v>0</v>
      </c>
      <c r="T156" s="300"/>
      <c r="U156"/>
      <c r="V156"/>
      <c r="W156"/>
      <c r="Y156" s="140"/>
    </row>
    <row r="157" spans="1:25" ht="15" customHeight="1" x14ac:dyDescent="0.25">
      <c r="A157" s="280">
        <v>7308</v>
      </c>
      <c r="B157" s="281">
        <f>VLOOKUP(A157,'Agrupaciones y Códigos Comunas'!$A$1:$C$346,3,0)</f>
        <v>4</v>
      </c>
      <c r="C157" s="282" t="s">
        <v>226</v>
      </c>
      <c r="D157" s="283">
        <f>VLOOKUP(A157,'Numero de patentes'!$A$3:$N$348,14,0)</f>
        <v>0.91183228029867891</v>
      </c>
      <c r="E157" s="283">
        <f>VLOOKUP(A157,'Ing de Gestión vs Gast Interno'!$A$2:$F$347,6,0)</f>
        <v>0.24957580247218267</v>
      </c>
      <c r="F157" s="283">
        <f>VLOOKUP(A157,'Reportabilidad CGR'!$A$3:$R$348,18,0)</f>
        <v>0.98076923076923073</v>
      </c>
      <c r="G157" s="283">
        <f>VLOOKUP(A157,'Deuda Previsional'!$A$1:$K$346,11,0)</f>
        <v>1</v>
      </c>
      <c r="H157" s="283">
        <f>VLOOKUP(A157,Proyectos!$A$3:$N$348,14,0)</f>
        <v>1</v>
      </c>
      <c r="I157" s="276">
        <f t="shared" si="10"/>
        <v>0.83725223467815058</v>
      </c>
      <c r="J157" s="285">
        <v>2</v>
      </c>
      <c r="K157" s="286">
        <f t="shared" ref="K157:K203" si="11">I157/SUM($I$156:$I$203)</f>
        <v>2.2283667253609158E-2</v>
      </c>
      <c r="L157" s="286"/>
      <c r="M157" s="279">
        <f t="shared" ref="M157:M203" si="12">+P157</f>
        <v>8299580</v>
      </c>
      <c r="O157" s="257">
        <f>(VLOOKUP(B157,'Montos por Agrupación'!$B$14:$H$19,6,0)*K157)</f>
        <v>8299579.6340561286</v>
      </c>
      <c r="P157" s="252">
        <v>8299580</v>
      </c>
      <c r="Q157" s="90"/>
      <c r="T157" s="300"/>
      <c r="U157"/>
      <c r="V157"/>
      <c r="W157"/>
      <c r="Y157" s="140"/>
    </row>
    <row r="158" spans="1:25" ht="15" customHeight="1" x14ac:dyDescent="0.25">
      <c r="A158" s="280">
        <v>2302</v>
      </c>
      <c r="B158" s="281">
        <f>VLOOKUP(A158,'Agrupaciones y Códigos Comunas'!$A$1:$C$346,3,0)</f>
        <v>4</v>
      </c>
      <c r="C158" s="282" t="s">
        <v>152</v>
      </c>
      <c r="D158" s="283">
        <f>VLOOKUP(A158,'Numero de patentes'!$A$3:$N$348,14,0)</f>
        <v>0.86352941176470588</v>
      </c>
      <c r="E158" s="283">
        <f>VLOOKUP(A158,'Ing de Gestión vs Gast Interno'!$A$2:$F$347,6,0)</f>
        <v>0.25116126959087726</v>
      </c>
      <c r="F158" s="283">
        <f>VLOOKUP(A158,'Reportabilidad CGR'!$A$3:$R$348,18,0)</f>
        <v>1</v>
      </c>
      <c r="G158" s="283">
        <f>VLOOKUP(A158,'Deuda Previsional'!$A$1:$K$346,11,0)</f>
        <v>1</v>
      </c>
      <c r="H158" s="283">
        <f>VLOOKUP(A158,Proyectos!$A$3:$N$348,14,0)</f>
        <v>1</v>
      </c>
      <c r="I158" s="276">
        <f t="shared" si="10"/>
        <v>0.83658519509464613</v>
      </c>
      <c r="J158" s="285">
        <v>3</v>
      </c>
      <c r="K158" s="286">
        <f t="shared" si="11"/>
        <v>2.2265913836528685E-2</v>
      </c>
      <c r="L158" s="286"/>
      <c r="M158" s="279">
        <f t="shared" si="12"/>
        <v>8292967</v>
      </c>
      <c r="O158" s="257">
        <f>(VLOOKUP(B158,'Montos por Agrupación'!$B$14:$H$19,6,0)*K158)</f>
        <v>8292967.3517437493</v>
      </c>
      <c r="P158" s="252">
        <v>8292967</v>
      </c>
      <c r="Q158" s="90"/>
      <c r="T158" s="300"/>
      <c r="U158"/>
      <c r="V158"/>
      <c r="W158"/>
      <c r="Y158" s="140"/>
    </row>
    <row r="159" spans="1:25" ht="15" customHeight="1" x14ac:dyDescent="0.25">
      <c r="A159" s="280">
        <v>13404</v>
      </c>
      <c r="B159" s="281">
        <f>VLOOKUP(A159,'Agrupaciones y Códigos Comunas'!$A$1:$C$346,3,0)</f>
        <v>4</v>
      </c>
      <c r="C159" s="282" t="s">
        <v>112</v>
      </c>
      <c r="D159" s="283">
        <f>VLOOKUP(A159,'Numero de patentes'!$A$3:$N$348,14,0)</f>
        <v>0.85263043241476966</v>
      </c>
      <c r="E159" s="283">
        <f>VLOOKUP(A159,'Ing de Gestión vs Gast Interno'!$A$2:$F$347,6,0)</f>
        <v>0.31645718892182223</v>
      </c>
      <c r="F159" s="283">
        <f>VLOOKUP(A159,'Reportabilidad CGR'!$A$3:$R$348,18,0)</f>
        <v>1</v>
      </c>
      <c r="G159" s="283">
        <f>VLOOKUP(A159,'Deuda Previsional'!$A$1:$K$346,11,0)</f>
        <v>1</v>
      </c>
      <c r="H159" s="283">
        <f>VLOOKUP(A159,Proyectos!$A$3:$N$348,14,0)</f>
        <v>0.91304347826086951</v>
      </c>
      <c r="I159" s="276">
        <f t="shared" si="10"/>
        <v>0.82246752450410221</v>
      </c>
      <c r="J159" s="285">
        <v>4</v>
      </c>
      <c r="K159" s="286">
        <f t="shared" si="11"/>
        <v>2.189016867777533E-2</v>
      </c>
      <c r="L159" s="286"/>
      <c r="M159" s="279">
        <f t="shared" si="12"/>
        <v>8153021</v>
      </c>
      <c r="O159" s="257">
        <f>(VLOOKUP(B159,'Montos por Agrupación'!$B$14:$H$19,6,0)*K159)</f>
        <v>8153020.5991875939</v>
      </c>
      <c r="P159" s="252">
        <v>8153021</v>
      </c>
      <c r="Q159" s="90"/>
      <c r="T159" s="300"/>
      <c r="U159"/>
      <c r="V159"/>
      <c r="W159"/>
      <c r="Y159" s="140"/>
    </row>
    <row r="160" spans="1:25" ht="15" customHeight="1" x14ac:dyDescent="0.25">
      <c r="A160" s="280">
        <v>5105</v>
      </c>
      <c r="B160" s="281">
        <f>VLOOKUP(A160,'Agrupaciones y Códigos Comunas'!$A$1:$C$346,3,0)</f>
        <v>4</v>
      </c>
      <c r="C160" s="282" t="s">
        <v>156</v>
      </c>
      <c r="D160" s="283">
        <f>VLOOKUP(A160,'Numero de patentes'!$A$3:$N$348,14,0)</f>
        <v>0.91486424298205249</v>
      </c>
      <c r="E160" s="283">
        <f>VLOOKUP(A160,'Ing de Gestión vs Gast Interno'!$A$2:$F$347,6,0)</f>
        <v>0.24896075797181175</v>
      </c>
      <c r="F160" s="283">
        <f>VLOOKUP(A160,'Reportabilidad CGR'!$A$3:$R$348,18,0)</f>
        <v>1</v>
      </c>
      <c r="G160" s="283">
        <f>VLOOKUP(A160,'Deuda Previsional'!$A$1:$K$346,11,0)</f>
        <v>1</v>
      </c>
      <c r="H160" s="283">
        <f>VLOOKUP(A160,Proyectos!$A$3:$N$348,14,0)</f>
        <v>0.93333333333333335</v>
      </c>
      <c r="I160" s="276">
        <f t="shared" si="10"/>
        <v>0.82127857589256759</v>
      </c>
      <c r="J160" s="285">
        <v>5</v>
      </c>
      <c r="K160" s="286">
        <f t="shared" si="11"/>
        <v>2.1858524527848082E-2</v>
      </c>
      <c r="L160" s="286"/>
      <c r="M160" s="279">
        <f t="shared" si="12"/>
        <v>8141235</v>
      </c>
      <c r="O160" s="257">
        <f>(VLOOKUP(B160,'Montos por Agrupación'!$B$14:$H$19,6,0)*K160)</f>
        <v>8141234.6961185802</v>
      </c>
      <c r="P160" s="252">
        <v>8141235</v>
      </c>
      <c r="Q160" s="90"/>
      <c r="T160" s="300"/>
      <c r="U160"/>
      <c r="V160"/>
      <c r="W160"/>
      <c r="Y160" s="140"/>
    </row>
    <row r="161" spans="1:25" ht="15" customHeight="1" x14ac:dyDescent="0.25">
      <c r="A161" s="280">
        <v>6116</v>
      </c>
      <c r="B161" s="281">
        <f>VLOOKUP(A161,'Agrupaciones y Códigos Comunas'!$A$1:$C$346,3,0)</f>
        <v>4</v>
      </c>
      <c r="C161" s="282" t="s">
        <v>294</v>
      </c>
      <c r="D161" s="283">
        <f>VLOOKUP(A161,'Numero de patentes'!$A$3:$N$348,14,0)</f>
        <v>0.92569771656397248</v>
      </c>
      <c r="E161" s="283">
        <f>VLOOKUP(A161,'Ing de Gestión vs Gast Interno'!$A$2:$F$347,6,0)</f>
        <v>0.25907312635755342</v>
      </c>
      <c r="F161" s="283">
        <f>VLOOKUP(A161,'Reportabilidad CGR'!$A$3:$R$348,18,0)</f>
        <v>0.92307692307692313</v>
      </c>
      <c r="G161" s="283">
        <f>VLOOKUP(A161,'Deuda Previsional'!$A$1:$K$346,11,0)</f>
        <v>1</v>
      </c>
      <c r="H161" s="283">
        <f>VLOOKUP(A161,Proyectos!$A$3:$N$348,14,0)</f>
        <v>0.96</v>
      </c>
      <c r="I161" s="276">
        <f t="shared" si="10"/>
        <v>0.81699978154329256</v>
      </c>
      <c r="J161" s="285">
        <v>6</v>
      </c>
      <c r="K161" s="286">
        <f t="shared" si="11"/>
        <v>2.1744643399107325E-2</v>
      </c>
      <c r="L161" s="286"/>
      <c r="M161" s="279">
        <f t="shared" si="12"/>
        <v>8098820</v>
      </c>
      <c r="O161" s="257">
        <f>(VLOOKUP(B161,'Montos por Agrupación'!$B$14:$H$19,6,0)*K161)</f>
        <v>8098819.5278231986</v>
      </c>
      <c r="P161" s="252">
        <v>8098820</v>
      </c>
      <c r="Q161" s="90"/>
      <c r="T161" s="300"/>
      <c r="U161"/>
      <c r="V161"/>
      <c r="W161"/>
      <c r="Y161" s="140"/>
    </row>
    <row r="162" spans="1:25" ht="15" customHeight="1" x14ac:dyDescent="0.25">
      <c r="A162" s="280">
        <v>13501</v>
      </c>
      <c r="B162" s="281">
        <f>VLOOKUP(A162,'Agrupaciones y Códigos Comunas'!$A$1:$C$346,3,0)</f>
        <v>4</v>
      </c>
      <c r="C162" s="282" t="s">
        <v>104</v>
      </c>
      <c r="D162" s="283">
        <f>VLOOKUP(A162,'Numero de patentes'!$A$3:$N$348,14,0)</f>
        <v>0.90985566279996455</v>
      </c>
      <c r="E162" s="283">
        <f>VLOOKUP(A162,'Ing de Gestión vs Gast Interno'!$A$2:$F$347,6,0)</f>
        <v>0.20523519582887115</v>
      </c>
      <c r="F162" s="283">
        <f>VLOOKUP(A162,'Reportabilidad CGR'!$A$3:$R$348,18,0)</f>
        <v>1</v>
      </c>
      <c r="G162" s="283">
        <f>VLOOKUP(A162,'Deuda Previsional'!$A$1:$K$346,11,0)</f>
        <v>1</v>
      </c>
      <c r="H162" s="283">
        <f>VLOOKUP(A162,Proyectos!$A$3:$N$348,14,0)</f>
        <v>0.94594594594594594</v>
      </c>
      <c r="I162" s="276">
        <f t="shared" si="10"/>
        <v>0.81581638922955446</v>
      </c>
      <c r="J162" s="285">
        <v>7</v>
      </c>
      <c r="K162" s="286">
        <f t="shared" si="11"/>
        <v>2.1713147131366749E-2</v>
      </c>
      <c r="L162" s="286"/>
      <c r="M162" s="279">
        <f t="shared" si="12"/>
        <v>8087089</v>
      </c>
      <c r="O162" s="257">
        <f>(VLOOKUP(B162,'Montos por Agrupación'!$B$14:$H$19,6,0)*K162)</f>
        <v>8087088.7036588714</v>
      </c>
      <c r="P162" s="252">
        <v>8087089</v>
      </c>
      <c r="Q162" s="90"/>
      <c r="T162" s="300"/>
      <c r="U162"/>
      <c r="V162"/>
      <c r="W162"/>
      <c r="Y162" s="140"/>
    </row>
    <row r="163" spans="1:25" ht="15" customHeight="1" x14ac:dyDescent="0.25">
      <c r="A163" s="280">
        <v>6102</v>
      </c>
      <c r="B163" s="281">
        <f>VLOOKUP(A163,'Agrupaciones y Códigos Comunas'!$A$1:$C$346,3,0)</f>
        <v>4</v>
      </c>
      <c r="C163" s="282" t="s">
        <v>242</v>
      </c>
      <c r="D163" s="283">
        <f>VLOOKUP(A163,'Numero de patentes'!$A$3:$N$348,14,0)</f>
        <v>0.83686440677966101</v>
      </c>
      <c r="E163" s="283">
        <f>VLOOKUP(A163,'Ing de Gestión vs Gast Interno'!$A$2:$F$347,6,0)</f>
        <v>0.15590112720373681</v>
      </c>
      <c r="F163" s="283">
        <f>VLOOKUP(A163,'Reportabilidad CGR'!$A$3:$R$348,18,0)</f>
        <v>1</v>
      </c>
      <c r="G163" s="283">
        <f>VLOOKUP(A163,'Deuda Previsional'!$A$1:$K$346,11,0)</f>
        <v>1</v>
      </c>
      <c r="H163" s="283">
        <f>VLOOKUP(A163,Proyectos!$A$3:$N$348,14,0)</f>
        <v>1</v>
      </c>
      <c r="I163" s="276">
        <f t="shared" si="10"/>
        <v>0.81486666611871361</v>
      </c>
      <c r="J163" s="285">
        <v>8</v>
      </c>
      <c r="K163" s="286">
        <f t="shared" si="11"/>
        <v>2.1687870025008025E-2</v>
      </c>
      <c r="L163" s="286"/>
      <c r="M163" s="279">
        <f t="shared" si="12"/>
        <v>8077674</v>
      </c>
      <c r="O163" s="257">
        <f>(VLOOKUP(B163,'Montos por Agrupación'!$B$14:$H$19,6,0)*K163)</f>
        <v>8077674.2139002904</v>
      </c>
      <c r="P163" s="252">
        <v>8077674</v>
      </c>
      <c r="Q163" s="90"/>
      <c r="T163" s="300"/>
      <c r="U163"/>
      <c r="V163"/>
      <c r="W163"/>
      <c r="Y163" s="140"/>
    </row>
    <row r="164" spans="1:25" ht="15" customHeight="1" x14ac:dyDescent="0.25">
      <c r="A164" s="280">
        <v>12104</v>
      </c>
      <c r="B164" s="281">
        <f>VLOOKUP(A164,'Agrupaciones y Códigos Comunas'!$A$1:$C$346,3,0)</f>
        <v>4</v>
      </c>
      <c r="C164" s="282" t="s">
        <v>334</v>
      </c>
      <c r="D164" s="283">
        <f>VLOOKUP(A164,'Numero de patentes'!$A$3:$N$348,14,0)</f>
        <v>0.91025641025641024</v>
      </c>
      <c r="E164" s="283">
        <f>VLOOKUP(A164,'Ing de Gestión vs Gast Interno'!$A$2:$F$347,6,0)</f>
        <v>0.13125230006152327</v>
      </c>
      <c r="F164" s="283">
        <f>VLOOKUP(A164,'Reportabilidad CGR'!$A$3:$R$348,18,0)</f>
        <v>0.98076923076923073</v>
      </c>
      <c r="G164" s="283">
        <f>VLOOKUP(A164,'Deuda Previsional'!$A$1:$K$346,11,0)</f>
        <v>1</v>
      </c>
      <c r="H164" s="283">
        <f>VLOOKUP(A164,Proyectos!$A$3:$N$348,14,0)</f>
        <v>1</v>
      </c>
      <c r="I164" s="276">
        <f t="shared" si="10"/>
        <v>0.81342994719179185</v>
      </c>
      <c r="J164" s="285">
        <v>9</v>
      </c>
      <c r="K164" s="286">
        <f t="shared" si="11"/>
        <v>2.1649631409237959E-2</v>
      </c>
      <c r="L164" s="286"/>
      <c r="M164" s="279">
        <f t="shared" si="12"/>
        <v>8063432</v>
      </c>
      <c r="O164" s="257">
        <f>(VLOOKUP(B164,'Montos por Agrupación'!$B$14:$H$19,6,0)*K164)</f>
        <v>8063432.1938114138</v>
      </c>
      <c r="P164" s="252">
        <v>8063432</v>
      </c>
      <c r="Q164" s="90"/>
      <c r="T164" s="300"/>
      <c r="U164"/>
      <c r="V164"/>
      <c r="W164"/>
      <c r="Y164" s="140"/>
    </row>
    <row r="165" spans="1:25" ht="15" customHeight="1" x14ac:dyDescent="0.25">
      <c r="A165" s="280">
        <v>5102</v>
      </c>
      <c r="B165" s="281">
        <f>VLOOKUP(A165,'Agrupaciones y Códigos Comunas'!$A$1:$C$346,3,0)</f>
        <v>4</v>
      </c>
      <c r="C165" s="282" t="s">
        <v>223</v>
      </c>
      <c r="D165" s="283">
        <f>VLOOKUP(A165,'Numero de patentes'!$A$3:$N$348,14,0)</f>
        <v>0.88766298896690066</v>
      </c>
      <c r="E165" s="283">
        <f>VLOOKUP(A165,'Ing de Gestión vs Gast Interno'!$A$2:$F$347,6,0)</f>
        <v>0.33205223137417206</v>
      </c>
      <c r="F165" s="283">
        <f>VLOOKUP(A165,'Reportabilidad CGR'!$A$3:$R$348,18,0)</f>
        <v>1</v>
      </c>
      <c r="G165" s="283">
        <f>VLOOKUP(A165,'Deuda Previsional'!$A$1:$K$346,11,0)</f>
        <v>1</v>
      </c>
      <c r="H165" s="283">
        <f>VLOOKUP(A165,Proyectos!$A$3:$N$348,14,0)</f>
        <v>0.84210526315789469</v>
      </c>
      <c r="I165" s="276">
        <f t="shared" si="10"/>
        <v>0.80780832411889292</v>
      </c>
      <c r="J165" s="285">
        <v>10</v>
      </c>
      <c r="K165" s="286">
        <f t="shared" si="11"/>
        <v>2.1500010574807046E-2</v>
      </c>
      <c r="L165" s="286"/>
      <c r="M165" s="279">
        <f t="shared" si="12"/>
        <v>8007706</v>
      </c>
      <c r="O165" s="257">
        <f>(VLOOKUP(B165,'Montos por Agrupación'!$B$14:$H$19,6,0)*K165)</f>
        <v>8007705.7276000604</v>
      </c>
      <c r="P165" s="252">
        <v>8007706</v>
      </c>
      <c r="Q165" s="90"/>
      <c r="T165" s="300"/>
      <c r="U165"/>
      <c r="V165"/>
      <c r="W165"/>
      <c r="Y165" s="140"/>
    </row>
    <row r="166" spans="1:25" ht="15" customHeight="1" x14ac:dyDescent="0.25">
      <c r="A166" s="280">
        <v>7306</v>
      </c>
      <c r="B166" s="281">
        <f>VLOOKUP(A166,'Agrupaciones y Códigos Comunas'!$A$1:$C$346,3,0)</f>
        <v>4</v>
      </c>
      <c r="C166" s="282" t="s">
        <v>113</v>
      </c>
      <c r="D166" s="283">
        <f>VLOOKUP(A166,'Numero de patentes'!$A$3:$N$348,14,0)</f>
        <v>0.98801369863013699</v>
      </c>
      <c r="E166" s="283">
        <f>VLOOKUP(A166,'Ing de Gestión vs Gast Interno'!$A$2:$F$347,6,0)</f>
        <v>0.43610614272258891</v>
      </c>
      <c r="F166" s="283">
        <f>VLOOKUP(A166,'Reportabilidad CGR'!$A$3:$R$348,18,0)</f>
        <v>0.98076923076923073</v>
      </c>
      <c r="G166" s="283">
        <f>VLOOKUP(A166,'Deuda Previsional'!$A$1:$K$346,11,0)</f>
        <v>1</v>
      </c>
      <c r="H166" s="283">
        <f>VLOOKUP(A166,Proyectos!$A$3:$N$348,14,0)</f>
        <v>0.75</v>
      </c>
      <c r="I166" s="276">
        <f t="shared" si="10"/>
        <v>0.80717644456137772</v>
      </c>
      <c r="J166" s="285">
        <v>11</v>
      </c>
      <c r="K166" s="286">
        <f t="shared" si="11"/>
        <v>2.1483192950176352E-2</v>
      </c>
      <c r="L166" s="286"/>
      <c r="M166" s="279">
        <f t="shared" si="12"/>
        <v>8001442</v>
      </c>
      <c r="O166" s="257">
        <f>(VLOOKUP(B166,'Montos por Agrupación'!$B$14:$H$19,6,0)*K166)</f>
        <v>8001441.9823515983</v>
      </c>
      <c r="P166" s="252">
        <v>8001442</v>
      </c>
      <c r="Q166" s="90"/>
      <c r="T166" s="300"/>
      <c r="U166"/>
      <c r="V166"/>
      <c r="W166"/>
      <c r="Y166" s="140"/>
    </row>
    <row r="167" spans="1:25" ht="15" customHeight="1" x14ac:dyDescent="0.25">
      <c r="A167" s="280">
        <v>12302</v>
      </c>
      <c r="B167" s="281">
        <f>VLOOKUP(A167,'Agrupaciones y Códigos Comunas'!$A$1:$C$346,3,0)</f>
        <v>4</v>
      </c>
      <c r="C167" s="282" t="s">
        <v>335</v>
      </c>
      <c r="D167" s="283">
        <f>VLOOKUP(A167,'Numero de patentes'!$A$3:$N$348,14,0)</f>
        <v>0.98051948051948057</v>
      </c>
      <c r="E167" s="283">
        <f>VLOOKUP(A167,'Ing de Gestión vs Gast Interno'!$A$2:$F$347,6,0)</f>
        <v>5.6644986866803977E-2</v>
      </c>
      <c r="F167" s="283">
        <f>VLOOKUP(A167,'Reportabilidad CGR'!$A$3:$R$348,18,0)</f>
        <v>0.98076923076923073</v>
      </c>
      <c r="G167" s="283">
        <f>VLOOKUP(A167,'Deuda Previsional'!$A$1:$K$346,11,0)</f>
        <v>1</v>
      </c>
      <c r="H167" s="283">
        <f>VLOOKUP(A167,Proyectos!$A$3:$N$348,14,0)</f>
        <v>1</v>
      </c>
      <c r="I167" s="276">
        <f t="shared" si="10"/>
        <v>0.80553479157915509</v>
      </c>
      <c r="J167" s="285">
        <v>12</v>
      </c>
      <c r="K167" s="286">
        <f t="shared" si="11"/>
        <v>2.1439499965808496E-2</v>
      </c>
      <c r="L167" s="286"/>
      <c r="M167" s="279">
        <f t="shared" si="12"/>
        <v>7985168</v>
      </c>
      <c r="O167" s="257">
        <f>(VLOOKUP(B167,'Montos por Agrupación'!$B$14:$H$19,6,0)*K167)</f>
        <v>7985168.4758823318</v>
      </c>
      <c r="P167" s="252">
        <v>7985168</v>
      </c>
      <c r="Q167" s="90"/>
      <c r="T167" s="300"/>
      <c r="U167"/>
      <c r="V167"/>
      <c r="W167"/>
      <c r="Y167" s="140"/>
    </row>
    <row r="168" spans="1:25" ht="15" customHeight="1" x14ac:dyDescent="0.25">
      <c r="A168" s="280">
        <v>5302</v>
      </c>
      <c r="B168" s="281">
        <f>VLOOKUP(A168,'Agrupaciones y Códigos Comunas'!$A$1:$C$346,3,0)</f>
        <v>4</v>
      </c>
      <c r="C168" s="282" t="s">
        <v>231</v>
      </c>
      <c r="D168" s="283">
        <f>VLOOKUP(A168,'Numero de patentes'!$A$3:$N$348,14,0)</f>
        <v>0.80419580419580416</v>
      </c>
      <c r="E168" s="283">
        <f>VLOOKUP(A168,'Ing de Gestión vs Gast Interno'!$A$2:$F$347,6,0)</f>
        <v>0.11802372174255399</v>
      </c>
      <c r="F168" s="283">
        <f>VLOOKUP(A168,'Reportabilidad CGR'!$A$3:$R$348,18,0)</f>
        <v>1</v>
      </c>
      <c r="G168" s="283">
        <f>VLOOKUP(A168,'Deuda Previsional'!$A$1:$K$346,11,0)</f>
        <v>1</v>
      </c>
      <c r="H168" s="283">
        <f>VLOOKUP(A168,Proyectos!$A$3:$N$348,14,0)</f>
        <v>1</v>
      </c>
      <c r="I168" s="276">
        <f t="shared" si="10"/>
        <v>0.80402432476809116</v>
      </c>
      <c r="J168" s="285">
        <v>13</v>
      </c>
      <c r="K168" s="286">
        <f t="shared" si="11"/>
        <v>2.1399298532570988E-2</v>
      </c>
      <c r="L168" s="286"/>
      <c r="M168" s="279">
        <f t="shared" si="12"/>
        <v>7970195</v>
      </c>
      <c r="O168" s="257">
        <f>(VLOOKUP(B168,'Montos por Agrupación'!$B$14:$H$19,6,0)*K168)</f>
        <v>7970195.4019820364</v>
      </c>
      <c r="P168" s="252">
        <v>7970195</v>
      </c>
      <c r="Q168" s="90"/>
      <c r="T168" s="300"/>
      <c r="U168"/>
      <c r="V168"/>
      <c r="W168"/>
      <c r="Y168" s="140"/>
    </row>
    <row r="169" spans="1:25" ht="15" customHeight="1" x14ac:dyDescent="0.25">
      <c r="A169" s="280">
        <v>7309</v>
      </c>
      <c r="B169" s="281">
        <f>VLOOKUP(A169,'Agrupaciones y Códigos Comunas'!$A$1:$C$346,3,0)</f>
        <v>4</v>
      </c>
      <c r="C169" s="282" t="s">
        <v>302</v>
      </c>
      <c r="D169" s="283">
        <f>VLOOKUP(A169,'Numero de patentes'!$A$3:$N$348,14,0)</f>
        <v>0.92997198879551823</v>
      </c>
      <c r="E169" s="283">
        <f>VLOOKUP(A169,'Ing de Gestión vs Gast Interno'!$A$2:$F$347,6,0)</f>
        <v>0.4267839268984695</v>
      </c>
      <c r="F169" s="283">
        <f>VLOOKUP(A169,'Reportabilidad CGR'!$A$3:$R$348,18,0)</f>
        <v>0.98076923076923073</v>
      </c>
      <c r="G169" s="283">
        <f>VLOOKUP(A169,'Deuda Previsional'!$A$1:$K$346,11,0)</f>
        <v>1</v>
      </c>
      <c r="H169" s="283">
        <f>VLOOKUP(A169,Proyectos!$A$3:$N$348,14,0)</f>
        <v>0.75</v>
      </c>
      <c r="I169" s="276">
        <f t="shared" si="10"/>
        <v>0.79950783041309192</v>
      </c>
      <c r="J169" s="285">
        <v>14</v>
      </c>
      <c r="K169" s="286">
        <f t="shared" si="11"/>
        <v>2.1279090961672961E-2</v>
      </c>
      <c r="L169" s="286"/>
      <c r="M169" s="279">
        <f t="shared" si="12"/>
        <v>7925424</v>
      </c>
      <c r="O169" s="257">
        <f>(VLOOKUP(B169,'Montos por Agrupación'!$B$14:$H$19,6,0)*K169)</f>
        <v>7925423.9424224328</v>
      </c>
      <c r="P169" s="252">
        <v>7925424</v>
      </c>
      <c r="Q169" s="90"/>
      <c r="T169" s="300"/>
      <c r="U169"/>
      <c r="V169"/>
      <c r="W169"/>
      <c r="Y169" s="140"/>
    </row>
    <row r="170" spans="1:25" ht="15" customHeight="1" x14ac:dyDescent="0.25">
      <c r="A170" s="280">
        <v>11201</v>
      </c>
      <c r="B170" s="281">
        <f>VLOOKUP(A170,'Agrupaciones y Códigos Comunas'!$A$1:$C$346,3,0)</f>
        <v>4</v>
      </c>
      <c r="C170" s="282" t="s">
        <v>52</v>
      </c>
      <c r="D170" s="283">
        <f>VLOOKUP(A170,'Numero de patentes'!$A$3:$N$348,14,0)</f>
        <v>0.6555742587077561</v>
      </c>
      <c r="E170" s="283">
        <f>VLOOKUP(A170,'Ing de Gestión vs Gast Interno'!$A$2:$F$347,6,0)</f>
        <v>0.16559528228417336</v>
      </c>
      <c r="F170" s="283">
        <f>VLOOKUP(A170,'Reportabilidad CGR'!$A$3:$R$348,18,0)</f>
        <v>1</v>
      </c>
      <c r="G170" s="283">
        <f>VLOOKUP(A170,'Deuda Previsional'!$A$1:$K$346,11,0)</f>
        <v>1</v>
      </c>
      <c r="H170" s="283">
        <f>VLOOKUP(A170,Proyectos!$A$3:$N$348,14,0)</f>
        <v>1</v>
      </c>
      <c r="I170" s="276">
        <f t="shared" si="10"/>
        <v>0.79867648232761024</v>
      </c>
      <c r="J170" s="285">
        <v>15</v>
      </c>
      <c r="K170" s="286">
        <f t="shared" si="11"/>
        <v>2.1256964434753719E-2</v>
      </c>
      <c r="L170" s="286"/>
      <c r="M170" s="279">
        <f t="shared" si="12"/>
        <v>7917183</v>
      </c>
      <c r="O170" s="257">
        <f>(VLOOKUP(B170,'Montos por Agrupación'!$B$14:$H$19,6,0)*K170)</f>
        <v>7917182.8899017079</v>
      </c>
      <c r="P170" s="252">
        <v>7917183</v>
      </c>
      <c r="Q170" s="90"/>
      <c r="T170" s="300"/>
      <c r="U170"/>
      <c r="V170"/>
      <c r="W170"/>
      <c r="Y170" s="140"/>
    </row>
    <row r="171" spans="1:25" ht="15" customHeight="1" x14ac:dyDescent="0.25">
      <c r="A171" s="280">
        <v>13503</v>
      </c>
      <c r="B171" s="281">
        <f>VLOOKUP(A171,'Agrupaciones y Códigos Comunas'!$A$1:$C$346,3,0)</f>
        <v>4</v>
      </c>
      <c r="C171" s="282" t="s">
        <v>20</v>
      </c>
      <c r="D171" s="283">
        <f>VLOOKUP(A171,'Numero de patentes'!$A$3:$N$348,14,0)</f>
        <v>0.73199912986730475</v>
      </c>
      <c r="E171" s="283">
        <f>VLOOKUP(A171,'Ing de Gestión vs Gast Interno'!$A$2:$F$347,6,0)</f>
        <v>0.26357613357197651</v>
      </c>
      <c r="F171" s="283">
        <f>VLOOKUP(A171,'Reportabilidad CGR'!$A$3:$R$348,18,0)</f>
        <v>0.84615384615384615</v>
      </c>
      <c r="G171" s="283">
        <f>VLOOKUP(A171,'Deuda Previsional'!$A$1:$K$346,11,0)</f>
        <v>1</v>
      </c>
      <c r="H171" s="283">
        <f>VLOOKUP(A171,Proyectos!$A$3:$N$348,14,0)</f>
        <v>1</v>
      </c>
      <c r="I171" s="276">
        <f t="shared" si="10"/>
        <v>0.79514590893189507</v>
      </c>
      <c r="J171" s="285">
        <v>16</v>
      </c>
      <c r="K171" s="286">
        <f t="shared" si="11"/>
        <v>2.1162997384555515E-2</v>
      </c>
      <c r="L171" s="286"/>
      <c r="M171" s="279">
        <f t="shared" si="12"/>
        <v>7882185</v>
      </c>
      <c r="O171" s="257">
        <f>(VLOOKUP(B171,'Montos por Agrupación'!$B$14:$H$19,6,0)*K171)</f>
        <v>7882184.7449724432</v>
      </c>
      <c r="P171" s="252">
        <v>7882185</v>
      </c>
      <c r="Q171" s="90"/>
      <c r="T171" s="300"/>
      <c r="U171"/>
      <c r="V171"/>
      <c r="W171"/>
      <c r="Y171" s="140"/>
    </row>
    <row r="172" spans="1:25" ht="15" customHeight="1" x14ac:dyDescent="0.25">
      <c r="A172" s="280">
        <v>3303</v>
      </c>
      <c r="B172" s="281">
        <f>VLOOKUP(A172,'Agrupaciones y Códigos Comunas'!$A$1:$C$346,3,0)</f>
        <v>4</v>
      </c>
      <c r="C172" s="282" t="s">
        <v>270</v>
      </c>
      <c r="D172" s="283">
        <f>VLOOKUP(A172,'Numero de patentes'!$A$3:$N$348,14,0)</f>
        <v>0.95727986050566694</v>
      </c>
      <c r="E172" s="283">
        <f>VLOOKUP(A172,'Ing de Gestión vs Gast Interno'!$A$2:$F$347,6,0)</f>
        <v>0.11988151028527436</v>
      </c>
      <c r="F172" s="283">
        <f>VLOOKUP(A172,'Reportabilidad CGR'!$A$3:$R$348,18,0)</f>
        <v>1</v>
      </c>
      <c r="G172" s="283">
        <f>VLOOKUP(A172,'Deuda Previsional'!$A$1:$K$346,11,0)</f>
        <v>1</v>
      </c>
      <c r="H172" s="283">
        <f>VLOOKUP(A172,Proyectos!$A$3:$N$348,14,0)</f>
        <v>0.90909090909090906</v>
      </c>
      <c r="I172" s="276">
        <f t="shared" si="10"/>
        <v>0.7924315608348943</v>
      </c>
      <c r="J172" s="285">
        <v>17</v>
      </c>
      <c r="K172" s="286">
        <f t="shared" si="11"/>
        <v>2.109075436471182E-2</v>
      </c>
      <c r="L172" s="286"/>
      <c r="M172" s="279">
        <f t="shared" si="12"/>
        <v>7855278</v>
      </c>
      <c r="O172" s="257">
        <f>(VLOOKUP(B172,'Montos por Agrupación'!$B$14:$H$19,6,0)*K172)</f>
        <v>7855277.7422168553</v>
      </c>
      <c r="P172" s="252">
        <v>7855278</v>
      </c>
      <c r="Q172" s="90"/>
      <c r="T172" s="300"/>
      <c r="U172"/>
      <c r="V172"/>
      <c r="W172"/>
      <c r="Y172" s="140"/>
    </row>
    <row r="173" spans="1:25" ht="15" customHeight="1" x14ac:dyDescent="0.25">
      <c r="A173" s="280">
        <v>5702</v>
      </c>
      <c r="B173" s="281">
        <f>VLOOKUP(A173,'Agrupaciones y Códigos Comunas'!$A$1:$C$346,3,0)</f>
        <v>4</v>
      </c>
      <c r="C173" s="282" t="s">
        <v>160</v>
      </c>
      <c r="D173" s="283">
        <f>VLOOKUP(A173,'Numero de patentes'!$A$3:$N$348,14,0)</f>
        <v>0.69250425894378198</v>
      </c>
      <c r="E173" s="283">
        <f>VLOOKUP(A173,'Ing de Gestión vs Gast Interno'!$A$2:$F$347,6,0)</f>
        <v>0.1023238508760716</v>
      </c>
      <c r="F173" s="283">
        <f>VLOOKUP(A173,'Reportabilidad CGR'!$A$3:$R$348,18,0)</f>
        <v>1</v>
      </c>
      <c r="G173" s="283">
        <f>VLOOKUP(A173,'Deuda Previsional'!$A$1:$K$346,11,0)</f>
        <v>1</v>
      </c>
      <c r="H173" s="283">
        <f>VLOOKUP(A173,Proyectos!$A$3:$N$348,14,0)</f>
        <v>1</v>
      </c>
      <c r="I173" s="276">
        <f t="shared" si="10"/>
        <v>0.78971519606959251</v>
      </c>
      <c r="J173" s="285">
        <v>18</v>
      </c>
      <c r="K173" s="286">
        <f t="shared" si="11"/>
        <v>2.1018457670761898E-2</v>
      </c>
      <c r="L173" s="286"/>
      <c r="M173" s="279">
        <f t="shared" si="12"/>
        <v>7828351</v>
      </c>
      <c r="O173" s="257">
        <f>(VLOOKUP(B173,'Montos por Agrupación'!$B$14:$H$19,6,0)*K173)</f>
        <v>7828350.7484735269</v>
      </c>
      <c r="P173" s="252">
        <v>7828351</v>
      </c>
      <c r="Q173" s="90"/>
      <c r="T173" s="300"/>
      <c r="U173"/>
      <c r="V173"/>
      <c r="W173"/>
      <c r="Y173" s="140"/>
    </row>
    <row r="174" spans="1:25" ht="15" customHeight="1" x14ac:dyDescent="0.25">
      <c r="A174" s="280">
        <v>11401</v>
      </c>
      <c r="B174" s="281">
        <f>VLOOKUP(A174,'Agrupaciones y Códigos Comunas'!$A$1:$C$346,3,0)</f>
        <v>4</v>
      </c>
      <c r="C174" s="282" t="s">
        <v>240</v>
      </c>
      <c r="D174" s="283">
        <f>VLOOKUP(A174,'Numero de patentes'!$A$3:$N$348,14,0)</f>
        <v>0.90024529844644319</v>
      </c>
      <c r="E174" s="283">
        <f>VLOOKUP(A174,'Ing de Gestión vs Gast Interno'!$A$2:$F$347,6,0)</f>
        <v>6.5132983105686437E-2</v>
      </c>
      <c r="F174" s="283">
        <f>VLOOKUP(A174,'Reportabilidad CGR'!$A$3:$R$348,18,0)</f>
        <v>1</v>
      </c>
      <c r="G174" s="283">
        <f>VLOOKUP(A174,'Deuda Previsional'!$A$1:$K$346,11,0)</f>
        <v>1</v>
      </c>
      <c r="H174" s="283">
        <f>VLOOKUP(A174,Proyectos!$A$3:$N$348,14,0)</f>
        <v>0.95238095238095233</v>
      </c>
      <c r="I174" s="276">
        <f t="shared" si="10"/>
        <v>0.78876541218006724</v>
      </c>
      <c r="J174" s="285">
        <v>19</v>
      </c>
      <c r="K174" s="286">
        <f t="shared" si="11"/>
        <v>2.099317894676404E-2</v>
      </c>
      <c r="L174" s="286"/>
      <c r="M174" s="279">
        <f t="shared" si="12"/>
        <v>7818936</v>
      </c>
      <c r="O174" s="257">
        <f>(VLOOKUP(B174,'Montos por Agrupación'!$B$14:$H$19,6,0)*K174)</f>
        <v>7818935.6562232347</v>
      </c>
      <c r="P174" s="252">
        <v>7818936</v>
      </c>
      <c r="Q174" s="90"/>
      <c r="T174" s="300"/>
      <c r="U174"/>
      <c r="V174"/>
      <c r="W174"/>
      <c r="Y174" s="140"/>
    </row>
    <row r="175" spans="1:25" ht="15" customHeight="1" x14ac:dyDescent="0.25">
      <c r="A175" s="280">
        <v>10203</v>
      </c>
      <c r="B175" s="281">
        <f>VLOOKUP(A175,'Agrupaciones y Códigos Comunas'!$A$1:$C$346,3,0)</f>
        <v>4</v>
      </c>
      <c r="C175" s="282" t="s">
        <v>189</v>
      </c>
      <c r="D175" s="283">
        <f>VLOOKUP(A175,'Numero de patentes'!$A$3:$N$348,14,0)</f>
        <v>0.86815068493150682</v>
      </c>
      <c r="E175" s="283">
        <f>VLOOKUP(A175,'Ing de Gestión vs Gast Interno'!$A$2:$F$347,6,0)</f>
        <v>0.14778314699851514</v>
      </c>
      <c r="F175" s="283">
        <f>VLOOKUP(A175,'Reportabilidad CGR'!$A$3:$R$348,18,0)</f>
        <v>1</v>
      </c>
      <c r="G175" s="283">
        <f>VLOOKUP(A175,'Deuda Previsional'!$A$1:$K$346,11,0)</f>
        <v>1</v>
      </c>
      <c r="H175" s="283">
        <f>VLOOKUP(A175,Proyectos!$A$3:$N$348,14,0)</f>
        <v>0.9</v>
      </c>
      <c r="I175" s="276">
        <f t="shared" si="10"/>
        <v>0.78637169789285366</v>
      </c>
      <c r="J175" s="285">
        <v>20</v>
      </c>
      <c r="K175" s="286">
        <f t="shared" si="11"/>
        <v>2.0929469671987385E-2</v>
      </c>
      <c r="L175" s="286"/>
      <c r="M175" s="279">
        <f t="shared" si="12"/>
        <v>7795207</v>
      </c>
      <c r="O175" s="257">
        <f>(VLOOKUP(B175,'Montos por Agrupación'!$B$14:$H$19,6,0)*K175)</f>
        <v>7795207.0574509129</v>
      </c>
      <c r="P175" s="252">
        <v>7795207</v>
      </c>
      <c r="Q175" s="90"/>
      <c r="T175" s="300"/>
      <c r="U175"/>
      <c r="V175"/>
      <c r="W175"/>
      <c r="Y175" s="140"/>
    </row>
    <row r="176" spans="1:25" ht="15" customHeight="1" x14ac:dyDescent="0.25">
      <c r="A176" s="280">
        <v>10106</v>
      </c>
      <c r="B176" s="281">
        <f>VLOOKUP(A176,'Agrupaciones y Códigos Comunas'!$A$1:$C$346,3,0)</f>
        <v>4</v>
      </c>
      <c r="C176" s="282" t="s">
        <v>188</v>
      </c>
      <c r="D176" s="283">
        <f>VLOOKUP(A176,'Numero de patentes'!$A$3:$N$348,14,0)</f>
        <v>0.84892787524366475</v>
      </c>
      <c r="E176" s="283">
        <f>VLOOKUP(A176,'Ing de Gestión vs Gast Interno'!$A$2:$F$347,6,0)</f>
        <v>0.10808933460001839</v>
      </c>
      <c r="F176" s="283">
        <f>VLOOKUP(A176,'Reportabilidad CGR'!$A$3:$R$348,18,0)</f>
        <v>1</v>
      </c>
      <c r="G176" s="283">
        <f>VLOOKUP(A176,'Deuda Previsional'!$A$1:$K$346,11,0)</f>
        <v>1</v>
      </c>
      <c r="H176" s="283">
        <f>VLOOKUP(A176,Proyectos!$A$3:$N$348,14,0)</f>
        <v>0.92592592592592593</v>
      </c>
      <c r="I176" s="276">
        <f t="shared" si="10"/>
        <v>0.78428843222214806</v>
      </c>
      <c r="J176" s="285">
        <v>21</v>
      </c>
      <c r="K176" s="286">
        <f t="shared" si="11"/>
        <v>2.0874023060937472E-2</v>
      </c>
      <c r="L176" s="286"/>
      <c r="M176" s="279">
        <f t="shared" si="12"/>
        <v>7774556</v>
      </c>
      <c r="O176" s="257">
        <f>(VLOOKUP(B176,'Montos por Agrupación'!$B$14:$H$19,6,0)*K176)</f>
        <v>7774555.8980788952</v>
      </c>
      <c r="P176" s="252">
        <v>7774556</v>
      </c>
      <c r="Q176" s="90"/>
      <c r="T176" s="300"/>
      <c r="U176"/>
      <c r="V176"/>
      <c r="W176"/>
      <c r="Y176" s="140"/>
    </row>
    <row r="177" spans="1:25" ht="15" customHeight="1" x14ac:dyDescent="0.25">
      <c r="A177" s="280">
        <v>5403</v>
      </c>
      <c r="B177" s="281">
        <f>VLOOKUP(A177,'Agrupaciones y Códigos Comunas'!$A$1:$C$346,3,0)</f>
        <v>4</v>
      </c>
      <c r="C177" s="282" t="s">
        <v>253</v>
      </c>
      <c r="D177" s="283">
        <f>VLOOKUP(A177,'Numero de patentes'!$A$3:$N$348,14,0)</f>
        <v>0.87954110898661564</v>
      </c>
      <c r="E177" s="283">
        <f>VLOOKUP(A177,'Ing de Gestión vs Gast Interno'!$A$2:$F$347,6,0)</f>
        <v>0.189724701647559</v>
      </c>
      <c r="F177" s="283">
        <f>VLOOKUP(A177,'Reportabilidad CGR'!$A$3:$R$348,18,0)</f>
        <v>1</v>
      </c>
      <c r="G177" s="283">
        <f>VLOOKUP(A177,'Deuda Previsional'!$A$1:$K$346,11,0)</f>
        <v>1</v>
      </c>
      <c r="H177" s="283">
        <f>VLOOKUP(A177,Proyectos!$A$3:$N$348,14,0)</f>
        <v>0.8571428571428571</v>
      </c>
      <c r="I177" s="276">
        <f t="shared" si="10"/>
        <v>0.78304190837103049</v>
      </c>
      <c r="J177" s="285">
        <v>22</v>
      </c>
      <c r="K177" s="286">
        <f t="shared" si="11"/>
        <v>2.084084653232221E-2</v>
      </c>
      <c r="L177" s="286"/>
      <c r="M177" s="279">
        <f t="shared" si="12"/>
        <v>7762199</v>
      </c>
      <c r="O177" s="257">
        <f>(VLOOKUP(B177,'Montos por Agrupación'!$B$14:$H$19,6,0)*K177)</f>
        <v>7762199.2586581865</v>
      </c>
      <c r="P177" s="252">
        <v>7762199</v>
      </c>
      <c r="Q177" s="90"/>
      <c r="T177" s="300"/>
      <c r="U177"/>
      <c r="V177"/>
      <c r="W177"/>
      <c r="Y177" s="140"/>
    </row>
    <row r="178" spans="1:25" ht="15" customHeight="1" x14ac:dyDescent="0.25">
      <c r="A178" s="280">
        <v>6117</v>
      </c>
      <c r="B178" s="281">
        <f>VLOOKUP(A178,'Agrupaciones y Códigos Comunas'!$A$1:$C$346,3,0)</f>
        <v>4</v>
      </c>
      <c r="C178" s="282" t="s">
        <v>165</v>
      </c>
      <c r="D178" s="283">
        <f>VLOOKUP(A178,'Numero de patentes'!$A$3:$N$348,14,0)</f>
        <v>0.83123798254696046</v>
      </c>
      <c r="E178" s="283">
        <f>VLOOKUP(A178,'Ing de Gestión vs Gast Interno'!$A$2:$F$347,6,0)</f>
        <v>0.15877696495789639</v>
      </c>
      <c r="F178" s="283">
        <f>VLOOKUP(A178,'Reportabilidad CGR'!$A$3:$R$348,18,0)</f>
        <v>1</v>
      </c>
      <c r="G178" s="283">
        <f>VLOOKUP(A178,'Deuda Previsional'!$A$1:$K$346,11,0)</f>
        <v>1</v>
      </c>
      <c r="H178" s="283">
        <f>VLOOKUP(A178,Proyectos!$A$3:$N$348,14,0)</f>
        <v>0.88372093023255816</v>
      </c>
      <c r="I178" s="276">
        <f t="shared" si="10"/>
        <v>0.77999547031604277</v>
      </c>
      <c r="J178" s="285">
        <v>23</v>
      </c>
      <c r="K178" s="286">
        <f t="shared" si="11"/>
        <v>2.0759764859303833E-2</v>
      </c>
      <c r="L178" s="286"/>
      <c r="M178" s="279">
        <f t="shared" si="12"/>
        <v>7732000</v>
      </c>
      <c r="O178" s="257">
        <f>(VLOOKUP(B178,'Montos por Agrupación'!$B$14:$H$19,6,0)*K178)</f>
        <v>7732000.2885147277</v>
      </c>
      <c r="P178" s="252">
        <v>7732000</v>
      </c>
      <c r="Q178" s="90"/>
      <c r="T178" s="300"/>
      <c r="U178"/>
      <c r="V178"/>
      <c r="W178"/>
      <c r="Y178" s="140"/>
    </row>
    <row r="179" spans="1:25" ht="15" customHeight="1" x14ac:dyDescent="0.25">
      <c r="A179" s="280">
        <v>14201</v>
      </c>
      <c r="B179" s="281">
        <f>VLOOKUP(A179,'Agrupaciones y Códigos Comunas'!$A$1:$C$346,3,0)</f>
        <v>4</v>
      </c>
      <c r="C179" s="282" t="s">
        <v>203</v>
      </c>
      <c r="D179" s="283">
        <f>VLOOKUP(A179,'Numero de patentes'!$A$3:$N$348,14,0)</f>
        <v>0.92347140039447728</v>
      </c>
      <c r="E179" s="283">
        <f>VLOOKUP(A179,'Ing de Gestión vs Gast Interno'!$A$2:$F$347,6,0)</f>
        <v>0.18281408131354501</v>
      </c>
      <c r="F179" s="283">
        <f>VLOOKUP(A179,'Reportabilidad CGR'!$A$3:$R$348,18,0)</f>
        <v>1</v>
      </c>
      <c r="G179" s="283">
        <f>VLOOKUP(A179,'Deuda Previsional'!$A$1:$K$346,11,0)</f>
        <v>1</v>
      </c>
      <c r="H179" s="283">
        <f>VLOOKUP(A179,Proyectos!$A$3:$N$348,14,0)</f>
        <v>0.83333333333333337</v>
      </c>
      <c r="I179" s="276">
        <f t="shared" si="10"/>
        <v>0.77890995630215676</v>
      </c>
      <c r="J179" s="285">
        <v>24</v>
      </c>
      <c r="K179" s="286">
        <f t="shared" si="11"/>
        <v>2.0730873645780988E-2</v>
      </c>
      <c r="L179" s="286"/>
      <c r="M179" s="279">
        <f t="shared" si="12"/>
        <v>7721240</v>
      </c>
      <c r="O179" s="257">
        <f>(VLOOKUP(B179,'Montos por Agrupación'!$B$14:$H$19,6,0)*K179)</f>
        <v>7721239.7200396918</v>
      </c>
      <c r="P179" s="252">
        <v>7721240</v>
      </c>
      <c r="Q179" s="90"/>
      <c r="T179" s="300"/>
      <c r="U179"/>
      <c r="V179"/>
      <c r="W179"/>
      <c r="Y179" s="140"/>
    </row>
    <row r="180" spans="1:25" ht="15" customHeight="1" x14ac:dyDescent="0.25">
      <c r="A180" s="280">
        <v>10208</v>
      </c>
      <c r="B180" s="281">
        <f>VLOOKUP(A180,'Agrupaciones y Códigos Comunas'!$A$1:$C$346,3,0)</f>
        <v>4</v>
      </c>
      <c r="C180" s="282" t="s">
        <v>28</v>
      </c>
      <c r="D180" s="283">
        <f>VLOOKUP(A180,'Numero de patentes'!$A$3:$N$348,14,0)</f>
        <v>0.93223480947476833</v>
      </c>
      <c r="E180" s="283">
        <f>VLOOKUP(A180,'Ing de Gestión vs Gast Interno'!$A$2:$F$347,6,0)</f>
        <v>0.18228228318607656</v>
      </c>
      <c r="F180" s="283">
        <f>VLOOKUP(A180,'Reportabilidad CGR'!$A$3:$R$348,18,0)</f>
        <v>1</v>
      </c>
      <c r="G180" s="283">
        <f>VLOOKUP(A180,'Deuda Previsional'!$A$1:$K$346,11,0)</f>
        <v>1</v>
      </c>
      <c r="H180" s="283">
        <f>VLOOKUP(A180,Proyectos!$A$3:$N$348,14,0)</f>
        <v>0.82352941176470584</v>
      </c>
      <c r="I180" s="276">
        <f t="shared" si="10"/>
        <v>0.77673876111410389</v>
      </c>
      <c r="J180" s="285">
        <v>25</v>
      </c>
      <c r="K180" s="286">
        <f t="shared" si="11"/>
        <v>2.0673086769724687E-2</v>
      </c>
      <c r="L180" s="286"/>
      <c r="M180" s="279">
        <f t="shared" si="12"/>
        <v>7699717</v>
      </c>
      <c r="O180" s="257">
        <f>(VLOOKUP(B180,'Montos por Agrupación'!$B$14:$H$19,6,0)*K180)</f>
        <v>7699716.9260500744</v>
      </c>
      <c r="P180" s="252">
        <v>7699717</v>
      </c>
      <c r="Q180" s="90"/>
      <c r="T180" s="300"/>
      <c r="U180"/>
      <c r="V180"/>
      <c r="W180"/>
      <c r="Y180" s="140"/>
    </row>
    <row r="181" spans="1:25" ht="15" customHeight="1" x14ac:dyDescent="0.25">
      <c r="A181" s="280">
        <v>3103</v>
      </c>
      <c r="B181" s="281">
        <f>VLOOKUP(A181,'Agrupaciones y Códigos Comunas'!$A$1:$C$346,3,0)</f>
        <v>4</v>
      </c>
      <c r="C181" s="282" t="s">
        <v>17</v>
      </c>
      <c r="D181" s="283">
        <f>VLOOKUP(A181,'Numero de patentes'!$A$3:$N$348,14,0)</f>
        <v>0.92496765847347995</v>
      </c>
      <c r="E181" s="283">
        <f>VLOOKUP(A181,'Ing de Gestión vs Gast Interno'!$A$2:$F$347,6,0)</f>
        <v>0.21459414497223087</v>
      </c>
      <c r="F181" s="283">
        <f>VLOOKUP(A181,'Reportabilidad CGR'!$A$3:$R$348,18,0)</f>
        <v>1</v>
      </c>
      <c r="G181" s="283">
        <f>VLOOKUP(A181,'Deuda Previsional'!$A$1:$K$346,11,0)</f>
        <v>1</v>
      </c>
      <c r="H181" s="283">
        <f>VLOOKUP(A181,Proyectos!$A$3:$N$348,14,0)</f>
        <v>0.8</v>
      </c>
      <c r="I181" s="276">
        <f t="shared" si="10"/>
        <v>0.77541559484179423</v>
      </c>
      <c r="J181" s="285">
        <v>26</v>
      </c>
      <c r="K181" s="286">
        <f t="shared" si="11"/>
        <v>2.0637870384850324E-2</v>
      </c>
      <c r="L181" s="286"/>
      <c r="M181" s="279">
        <f t="shared" si="12"/>
        <v>7686601</v>
      </c>
      <c r="O181" s="257">
        <f>(VLOOKUP(B181,'Montos por Agrupación'!$B$14:$H$19,6,0)*K181)</f>
        <v>7686600.5396240028</v>
      </c>
      <c r="P181" s="252">
        <v>7686601</v>
      </c>
      <c r="Q181" s="90"/>
      <c r="T181" s="300"/>
      <c r="U181"/>
      <c r="V181"/>
      <c r="W181"/>
      <c r="Y181" s="140"/>
    </row>
    <row r="182" spans="1:25" ht="15" customHeight="1" x14ac:dyDescent="0.25">
      <c r="A182" s="280">
        <v>9115</v>
      </c>
      <c r="B182" s="281">
        <f>VLOOKUP(A182,'Agrupaciones y Códigos Comunas'!$A$1:$C$346,3,0)</f>
        <v>4</v>
      </c>
      <c r="C182" s="282" t="s">
        <v>14</v>
      </c>
      <c r="D182" s="283">
        <f>VLOOKUP(A182,'Numero de patentes'!$A$3:$N$348,14,0)</f>
        <v>0.89707649179014815</v>
      </c>
      <c r="E182" s="283">
        <f>VLOOKUP(A182,'Ing de Gestión vs Gast Interno'!$A$2:$F$347,6,0)</f>
        <v>0.30111106030158485</v>
      </c>
      <c r="F182" s="283">
        <f>VLOOKUP(A182,'Reportabilidad CGR'!$A$3:$R$348,18,0)</f>
        <v>0.92307692307692313</v>
      </c>
      <c r="G182" s="283">
        <f>VLOOKUP(A182,'Deuda Previsional'!$A$1:$K$346,11,0)</f>
        <v>1</v>
      </c>
      <c r="H182" s="283">
        <f>VLOOKUP(A182,Proyectos!$A$3:$N$348,14,0)</f>
        <v>0.79166666666666663</v>
      </c>
      <c r="I182" s="276">
        <f t="shared" si="10"/>
        <v>0.77204524585471646</v>
      </c>
      <c r="J182" s="285">
        <v>27</v>
      </c>
      <c r="K182" s="286">
        <f t="shared" si="11"/>
        <v>2.0548167745375791E-2</v>
      </c>
      <c r="L182" s="286"/>
      <c r="M182" s="279">
        <f t="shared" si="12"/>
        <v>7653191</v>
      </c>
      <c r="O182" s="257">
        <f>(VLOOKUP(B182,'Montos por Agrupación'!$B$14:$H$19,6,0)*K182)</f>
        <v>7653190.6797822239</v>
      </c>
      <c r="P182" s="252">
        <v>7653191</v>
      </c>
      <c r="Q182" s="90"/>
      <c r="T182" s="300"/>
      <c r="U182"/>
      <c r="V182"/>
      <c r="W182"/>
      <c r="Y182" s="140"/>
    </row>
    <row r="183" spans="1:25" ht="15" customHeight="1" x14ac:dyDescent="0.25">
      <c r="A183" s="280">
        <v>5703</v>
      </c>
      <c r="B183" s="281">
        <f>VLOOKUP(A183,'Agrupaciones y Códigos Comunas'!$A$1:$C$346,3,0)</f>
        <v>4</v>
      </c>
      <c r="C183" s="282" t="s">
        <v>91</v>
      </c>
      <c r="D183" s="283">
        <f>VLOOKUP(A183,'Numero de patentes'!$A$3:$N$348,14,0)</f>
        <v>0.97614247311827962</v>
      </c>
      <c r="E183" s="283">
        <f>VLOOKUP(A183,'Ing de Gestión vs Gast Interno'!$A$2:$F$347,6,0)</f>
        <v>0.1252996259287068</v>
      </c>
      <c r="F183" s="283">
        <f>VLOOKUP(A183,'Reportabilidad CGR'!$A$3:$R$348,18,0)</f>
        <v>1</v>
      </c>
      <c r="G183" s="283">
        <f>VLOOKUP(A183,'Deuda Previsional'!$A$1:$K$346,11,0)</f>
        <v>1</v>
      </c>
      <c r="H183" s="283">
        <f>VLOOKUP(A183,Proyectos!$A$3:$N$348,14,0)</f>
        <v>0.82857142857142863</v>
      </c>
      <c r="I183" s="276">
        <f t="shared" si="10"/>
        <v>0.77124560106899798</v>
      </c>
      <c r="J183" s="285">
        <v>28</v>
      </c>
      <c r="K183" s="286">
        <f t="shared" si="11"/>
        <v>2.0526885009316109E-2</v>
      </c>
      <c r="L183" s="286"/>
      <c r="M183" s="279">
        <f t="shared" si="12"/>
        <v>7645264</v>
      </c>
      <c r="O183" s="257">
        <f>(VLOOKUP(B183,'Montos por Agrupación'!$B$14:$H$19,6,0)*K183)</f>
        <v>7645263.898218506</v>
      </c>
      <c r="P183" s="252">
        <v>7645264</v>
      </c>
      <c r="Q183" s="90"/>
      <c r="T183" s="300"/>
      <c r="U183"/>
      <c r="V183"/>
      <c r="W183"/>
      <c r="Y183" s="140"/>
    </row>
    <row r="184" spans="1:25" ht="15" customHeight="1" x14ac:dyDescent="0.25">
      <c r="A184" s="280">
        <v>4203</v>
      </c>
      <c r="B184" s="281">
        <f>VLOOKUP(A184,'Agrupaciones y Códigos Comunas'!$A$1:$C$346,3,0)</f>
        <v>4</v>
      </c>
      <c r="C184" s="282" t="s">
        <v>27</v>
      </c>
      <c r="D184" s="283">
        <f>VLOOKUP(A184,'Numero de patentes'!$A$3:$N$348,14,0)</f>
        <v>0.94363354037267078</v>
      </c>
      <c r="E184" s="283">
        <f>VLOOKUP(A184,'Ing de Gestión vs Gast Interno'!$A$2:$F$347,6,0)</f>
        <v>0.19954381659002915</v>
      </c>
      <c r="F184" s="283">
        <f>VLOOKUP(A184,'Reportabilidad CGR'!$A$3:$R$348,18,0)</f>
        <v>1</v>
      </c>
      <c r="G184" s="283">
        <f>VLOOKUP(A184,'Deuda Previsional'!$A$1:$K$346,11,0)</f>
        <v>1</v>
      </c>
      <c r="H184" s="283">
        <f>VLOOKUP(A184,Proyectos!$A$3:$N$348,14,0)</f>
        <v>0.77358490566037741</v>
      </c>
      <c r="I184" s="276">
        <f t="shared" si="10"/>
        <v>0.76634758905338618</v>
      </c>
      <c r="J184" s="285">
        <v>29</v>
      </c>
      <c r="K184" s="286">
        <f t="shared" si="11"/>
        <v>2.0396523255188301E-2</v>
      </c>
      <c r="L184" s="286"/>
      <c r="M184" s="279">
        <f t="shared" si="12"/>
        <v>7596711</v>
      </c>
      <c r="O184" s="257">
        <f>(VLOOKUP(B184,'Montos por Agrupación'!$B$14:$H$19,6,0)*K184)</f>
        <v>7596710.5004628589</v>
      </c>
      <c r="P184" s="252">
        <v>7596711</v>
      </c>
      <c r="Q184" s="90"/>
      <c r="T184" s="300"/>
      <c r="U184"/>
      <c r="V184"/>
      <c r="W184"/>
      <c r="Y184" s="140"/>
    </row>
    <row r="185" spans="1:25" ht="15" customHeight="1" x14ac:dyDescent="0.25">
      <c r="A185" s="280">
        <v>10102</v>
      </c>
      <c r="B185" s="281">
        <f>VLOOKUP(A185,'Agrupaciones y Códigos Comunas'!$A$1:$C$346,3,0)</f>
        <v>4</v>
      </c>
      <c r="C185" s="282" t="s">
        <v>37</v>
      </c>
      <c r="D185" s="283">
        <f>VLOOKUP(A185,'Numero de patentes'!$A$3:$N$348,14,0)</f>
        <v>0.85404454865181711</v>
      </c>
      <c r="E185" s="283">
        <f>VLOOKUP(A185,'Ing de Gestión vs Gast Interno'!$A$2:$F$347,6,0)</f>
        <v>0.17033403263358485</v>
      </c>
      <c r="F185" s="283">
        <f>VLOOKUP(A185,'Reportabilidad CGR'!$A$3:$R$348,18,0)</f>
        <v>1</v>
      </c>
      <c r="G185" s="283">
        <f>VLOOKUP(A185,'Deuda Previsional'!$A$1:$K$346,11,0)</f>
        <v>1</v>
      </c>
      <c r="H185" s="283">
        <f>VLOOKUP(A185,Proyectos!$A$3:$N$348,14,0)</f>
        <v>0.8214285714285714</v>
      </c>
      <c r="I185" s="276">
        <f t="shared" si="10"/>
        <v>0.76589983282047025</v>
      </c>
      <c r="J185" s="285">
        <v>30</v>
      </c>
      <c r="K185" s="286">
        <f t="shared" si="11"/>
        <v>2.0384606116610745E-2</v>
      </c>
      <c r="L185" s="286"/>
      <c r="M185" s="279">
        <f t="shared" si="12"/>
        <v>7592272</v>
      </c>
      <c r="O185" s="257">
        <f>(VLOOKUP(B185,'Montos por Agrupación'!$B$14:$H$19,6,0)*K185)</f>
        <v>7592271.9473508932</v>
      </c>
      <c r="P185" s="252">
        <v>7592272</v>
      </c>
      <c r="Q185" s="90"/>
      <c r="T185" s="300"/>
      <c r="U185"/>
      <c r="V185"/>
      <c r="W185"/>
      <c r="Y185" s="140"/>
    </row>
    <row r="186" spans="1:25" ht="15" customHeight="1" x14ac:dyDescent="0.25">
      <c r="A186" s="280">
        <v>11402</v>
      </c>
      <c r="B186" s="281">
        <f>VLOOKUP(A186,'Agrupaciones y Códigos Comunas'!$A$1:$C$346,3,0)</f>
        <v>4</v>
      </c>
      <c r="C186" s="282" t="s">
        <v>212</v>
      </c>
      <c r="D186" s="283">
        <f>VLOOKUP(A186,'Numero de patentes'!$A$3:$N$348,14,0)</f>
        <v>0.90789473684210531</v>
      </c>
      <c r="E186" s="283">
        <f>VLOOKUP(A186,'Ing de Gestión vs Gast Interno'!$A$2:$F$347,6,0)</f>
        <v>2.5099865559141444E-2</v>
      </c>
      <c r="F186" s="283">
        <f>VLOOKUP(A186,'Reportabilidad CGR'!$A$3:$R$348,18,0)</f>
        <v>1</v>
      </c>
      <c r="G186" s="283">
        <f>VLOOKUP(A186,'Deuda Previsional'!$A$1:$K$346,11,0)</f>
        <v>1</v>
      </c>
      <c r="H186" s="283">
        <f>VLOOKUP(A186,Proyectos!$A$3:$N$348,14,0)</f>
        <v>0.9</v>
      </c>
      <c r="I186" s="276">
        <f t="shared" si="10"/>
        <v>0.7658094467960388</v>
      </c>
      <c r="J186" s="285">
        <v>31</v>
      </c>
      <c r="K186" s="286">
        <f t="shared" si="11"/>
        <v>2.0382200471084362E-2</v>
      </c>
      <c r="L186" s="286"/>
      <c r="M186" s="279">
        <f t="shared" si="12"/>
        <v>7591376</v>
      </c>
      <c r="O186" s="257">
        <f>(VLOOKUP(B186,'Montos por Agrupación'!$B$14:$H$19,6,0)*K186)</f>
        <v>7591375.9616771573</v>
      </c>
      <c r="P186" s="252">
        <v>7591376</v>
      </c>
      <c r="Q186" s="90"/>
      <c r="T186" s="300"/>
      <c r="U186"/>
      <c r="V186"/>
      <c r="W186"/>
      <c r="Y186" s="140"/>
    </row>
    <row r="187" spans="1:25" ht="15" customHeight="1" x14ac:dyDescent="0.25">
      <c r="A187" s="280">
        <v>6111</v>
      </c>
      <c r="B187" s="281">
        <f>VLOOKUP(A187,'Agrupaciones y Códigos Comunas'!$A$1:$C$346,3,0)</f>
        <v>4</v>
      </c>
      <c r="C187" s="282" t="s">
        <v>245</v>
      </c>
      <c r="D187" s="283">
        <f>VLOOKUP(A187,'Numero de patentes'!$A$3:$N$348,14,0)</f>
        <v>0.6663996796155387</v>
      </c>
      <c r="E187" s="283">
        <f>VLOOKUP(A187,'Ing de Gestión vs Gast Interno'!$A$2:$F$347,6,0)</f>
        <v>0.26720086913440855</v>
      </c>
      <c r="F187" s="283">
        <f>VLOOKUP(A187,'Reportabilidad CGR'!$A$3:$R$348,18,0)</f>
        <v>1</v>
      </c>
      <c r="G187" s="283">
        <f>VLOOKUP(A187,'Deuda Previsional'!$A$1:$K$346,11,0)</f>
        <v>1</v>
      </c>
      <c r="H187" s="283">
        <f>VLOOKUP(A187,Proyectos!$A$3:$N$348,14,0)</f>
        <v>0.81818181818181823</v>
      </c>
      <c r="I187" s="276">
        <f t="shared" si="10"/>
        <v>0.76553468724298102</v>
      </c>
      <c r="J187" s="285">
        <v>32</v>
      </c>
      <c r="K187" s="286">
        <f t="shared" si="11"/>
        <v>2.0374887680265186E-2</v>
      </c>
      <c r="L187" s="286"/>
      <c r="M187" s="279">
        <f t="shared" si="12"/>
        <v>7588652</v>
      </c>
      <c r="O187" s="257">
        <f>(VLOOKUP(B187,'Montos por Agrupación'!$B$14:$H$19,6,0)*K187)</f>
        <v>7588652.3036248181</v>
      </c>
      <c r="P187" s="252">
        <v>7588652</v>
      </c>
      <c r="Q187" s="90"/>
      <c r="T187" s="300"/>
      <c r="U187"/>
      <c r="V187"/>
      <c r="W187"/>
      <c r="Y187" s="140"/>
    </row>
    <row r="188" spans="1:25" ht="15" customHeight="1" x14ac:dyDescent="0.25">
      <c r="A188" s="280">
        <v>10303</v>
      </c>
      <c r="B188" s="281">
        <f>VLOOKUP(A188,'Agrupaciones y Códigos Comunas'!$A$1:$C$346,3,0)</f>
        <v>4</v>
      </c>
      <c r="C188" s="282" t="s">
        <v>205</v>
      </c>
      <c r="D188" s="283">
        <f>VLOOKUP(A188,'Numero de patentes'!$A$3:$N$348,14,0)</f>
        <v>0.7720782654680064</v>
      </c>
      <c r="E188" s="283">
        <f>VLOOKUP(A188,'Ing de Gestión vs Gast Interno'!$A$2:$F$347,6,0)</f>
        <v>0.12572189216673268</v>
      </c>
      <c r="F188" s="283">
        <f>VLOOKUP(A188,'Reportabilidad CGR'!$A$3:$R$348,18,0)</f>
        <v>1</v>
      </c>
      <c r="G188" s="283">
        <f>VLOOKUP(A188,'Deuda Previsional'!$A$1:$K$346,11,0)</f>
        <v>1</v>
      </c>
      <c r="H188" s="283">
        <f>VLOOKUP(A188,Proyectos!$A$3:$N$348,14,0)</f>
        <v>0.875</v>
      </c>
      <c r="I188" s="276">
        <f t="shared" ref="I188:I219" si="13">(D188*$D$7+E188*$E$7+F188*$F$7+G188*$G$7+H188*$H$7)</f>
        <v>0.76485220498014717</v>
      </c>
      <c r="J188" s="285">
        <v>33</v>
      </c>
      <c r="K188" s="286">
        <f t="shared" si="11"/>
        <v>2.03567232526034E-2</v>
      </c>
      <c r="L188" s="286"/>
      <c r="M188" s="279">
        <f t="shared" si="12"/>
        <v>7581887</v>
      </c>
      <c r="O188" s="257">
        <f>(VLOOKUP(B188,'Montos por Agrupación'!$B$14:$H$19,6,0)*K188)</f>
        <v>7581886.9399093091</v>
      </c>
      <c r="P188" s="252">
        <v>7581887</v>
      </c>
      <c r="Q188" s="90"/>
      <c r="T188" s="300"/>
      <c r="U188"/>
      <c r="V188"/>
      <c r="W188"/>
      <c r="Y188" s="140"/>
    </row>
    <row r="189" spans="1:25" ht="15" customHeight="1" x14ac:dyDescent="0.25">
      <c r="A189" s="280">
        <v>8304</v>
      </c>
      <c r="B189" s="281">
        <f>VLOOKUP(A189,'Agrupaciones y Códigos Comunas'!$A$1:$C$346,3,0)</f>
        <v>4</v>
      </c>
      <c r="C189" s="282" t="s">
        <v>81</v>
      </c>
      <c r="D189" s="283">
        <f>VLOOKUP(A189,'Numero de patentes'!$A$3:$N$348,14,0)</f>
        <v>0.93038617886178865</v>
      </c>
      <c r="E189" s="283">
        <f>VLOOKUP(A189,'Ing de Gestión vs Gast Interno'!$A$2:$F$347,6,0)</f>
        <v>0.15296150841688766</v>
      </c>
      <c r="F189" s="283">
        <f>VLOOKUP(A189,'Reportabilidad CGR'!$A$3:$R$348,18,0)</f>
        <v>1</v>
      </c>
      <c r="G189" s="283">
        <f>VLOOKUP(A189,'Deuda Previsional'!$A$1:$K$346,11,0)</f>
        <v>1</v>
      </c>
      <c r="H189" s="283">
        <f>VLOOKUP(A189,Proyectos!$A$3:$N$348,14,0)</f>
        <v>0.8</v>
      </c>
      <c r="I189" s="276">
        <f t="shared" si="13"/>
        <v>0.76363091956955642</v>
      </c>
      <c r="J189" s="285">
        <v>34</v>
      </c>
      <c r="K189" s="286">
        <f t="shared" si="11"/>
        <v>2.0324218451082322E-2</v>
      </c>
      <c r="L189" s="286"/>
      <c r="M189" s="279">
        <f t="shared" si="12"/>
        <v>7569780</v>
      </c>
      <c r="O189" s="257">
        <f>(VLOOKUP(B189,'Montos por Agrupación'!$B$14:$H$19,6,0)*K189)</f>
        <v>7569780.4860818014</v>
      </c>
      <c r="P189" s="252">
        <v>7569780</v>
      </c>
      <c r="Q189" s="90"/>
      <c r="T189" s="300"/>
      <c r="U189"/>
      <c r="V189"/>
      <c r="W189"/>
      <c r="Y189" s="140"/>
    </row>
    <row r="190" spans="1:25" ht="15" customHeight="1" x14ac:dyDescent="0.25">
      <c r="A190" s="280">
        <v>6103</v>
      </c>
      <c r="B190" s="281">
        <f>VLOOKUP(A190,'Agrupaciones y Códigos Comunas'!$A$1:$C$346,3,0)</f>
        <v>4</v>
      </c>
      <c r="C190" s="282" t="s">
        <v>162</v>
      </c>
      <c r="D190" s="283">
        <f>VLOOKUP(A190,'Numero de patentes'!$A$3:$N$348,14,0)</f>
        <v>0.85892116182572609</v>
      </c>
      <c r="E190" s="283">
        <f>VLOOKUP(A190,'Ing de Gestión vs Gast Interno'!$A$2:$F$347,6,0)</f>
        <v>0.10163785185345384</v>
      </c>
      <c r="F190" s="283">
        <f>VLOOKUP(A190,'Reportabilidad CGR'!$A$3:$R$348,18,0)</f>
        <v>1</v>
      </c>
      <c r="G190" s="283">
        <f>VLOOKUP(A190,'Deuda Previsional'!$A$1:$K$346,11,0)</f>
        <v>1</v>
      </c>
      <c r="H190" s="283">
        <f>VLOOKUP(A190,Proyectos!$A$3:$N$348,14,0)</f>
        <v>0.8571428571428571</v>
      </c>
      <c r="I190" s="276">
        <f t="shared" si="13"/>
        <v>0.76336254369612044</v>
      </c>
      <c r="J190" s="285">
        <v>35</v>
      </c>
      <c r="K190" s="286">
        <f t="shared" si="11"/>
        <v>2.0317075563413778E-2</v>
      </c>
      <c r="L190" s="286"/>
      <c r="M190" s="279">
        <f t="shared" si="12"/>
        <v>7567120</v>
      </c>
      <c r="O190" s="257">
        <f>(VLOOKUP(B190,'Montos por Agrupación'!$B$14:$H$19,6,0)*K190)</f>
        <v>7567120.1086696135</v>
      </c>
      <c r="P190" s="252">
        <v>7567120</v>
      </c>
      <c r="Q190" s="90"/>
      <c r="T190" s="300"/>
      <c r="U190"/>
      <c r="V190"/>
      <c r="W190"/>
    </row>
    <row r="191" spans="1:25" ht="15" customHeight="1" x14ac:dyDescent="0.25">
      <c r="A191" s="280">
        <v>14202</v>
      </c>
      <c r="B191" s="281">
        <f>VLOOKUP(A191,'Agrupaciones y Códigos Comunas'!$A$1:$C$346,3,0)</f>
        <v>4</v>
      </c>
      <c r="C191" s="282" t="s">
        <v>109</v>
      </c>
      <c r="D191" s="283">
        <f>VLOOKUP(A191,'Numero de patentes'!$A$3:$N$348,14,0)</f>
        <v>0.75019215987701771</v>
      </c>
      <c r="E191" s="283">
        <f>VLOOKUP(A191,'Ing de Gestión vs Gast Interno'!$A$2:$F$347,6,0)</f>
        <v>7.7007242306053783E-2</v>
      </c>
      <c r="F191" s="283">
        <f>VLOOKUP(A191,'Reportabilidad CGR'!$A$3:$R$348,18,0)</f>
        <v>0.98076923076923073</v>
      </c>
      <c r="G191" s="283">
        <f>VLOOKUP(A191,'Deuda Previsional'!$A$1:$K$346,11,0)</f>
        <v>1</v>
      </c>
      <c r="H191" s="283">
        <f>VLOOKUP(A191,Proyectos!$A$3:$N$348,14,0)</f>
        <v>0.91666666666666663</v>
      </c>
      <c r="I191" s="276">
        <f t="shared" si="13"/>
        <v>0.76157451060275871</v>
      </c>
      <c r="J191" s="285">
        <v>36</v>
      </c>
      <c r="K191" s="286">
        <f t="shared" si="11"/>
        <v>2.0269486637591164E-2</v>
      </c>
      <c r="L191" s="286"/>
      <c r="M191" s="279">
        <f t="shared" si="12"/>
        <v>7549396</v>
      </c>
      <c r="O191" s="257">
        <f>(VLOOKUP(B191,'Montos por Agrupación'!$B$14:$H$19,6,0)*K191)</f>
        <v>7549395.5539511796</v>
      </c>
      <c r="P191" s="252">
        <v>7549396</v>
      </c>
      <c r="Q191" s="90"/>
      <c r="T191" s="300"/>
      <c r="U191"/>
      <c r="V191"/>
      <c r="W191"/>
    </row>
    <row r="192" spans="1:25" ht="15" customHeight="1" x14ac:dyDescent="0.25">
      <c r="A192" s="280">
        <v>10205</v>
      </c>
      <c r="B192" s="281">
        <f>VLOOKUP(A192,'Agrupaciones y Códigos Comunas'!$A$1:$C$346,3,0)</f>
        <v>4</v>
      </c>
      <c r="C192" s="282" t="s">
        <v>190</v>
      </c>
      <c r="D192" s="283">
        <f>VLOOKUP(A192,'Numero de patentes'!$A$3:$N$348,14,0)</f>
        <v>0.91236162361623618</v>
      </c>
      <c r="E192" s="283">
        <f>VLOOKUP(A192,'Ing de Gestión vs Gast Interno'!$A$2:$F$347,6,0)</f>
        <v>0.11936765657467435</v>
      </c>
      <c r="F192" s="283">
        <f>VLOOKUP(A192,'Reportabilidad CGR'!$A$3:$R$348,18,0)</f>
        <v>1</v>
      </c>
      <c r="G192" s="283">
        <f>VLOOKUP(A192,'Deuda Previsional'!$A$1:$K$346,11,0)</f>
        <v>1</v>
      </c>
      <c r="H192" s="283">
        <f>VLOOKUP(A192,Proyectos!$A$3:$N$348,14,0)</f>
        <v>0.81818181818181823</v>
      </c>
      <c r="I192" s="276">
        <f t="shared" si="13"/>
        <v>0.76056423913110394</v>
      </c>
      <c r="J192" s="285">
        <v>37</v>
      </c>
      <c r="K192" s="286">
        <f t="shared" si="11"/>
        <v>2.0242598022216108E-2</v>
      </c>
      <c r="L192" s="286"/>
      <c r="M192" s="279">
        <f t="shared" si="12"/>
        <v>7539381</v>
      </c>
      <c r="O192" s="257">
        <f>(VLOOKUP(B192,'Montos por Agrupación'!$B$14:$H$19,6,0)*K192)</f>
        <v>7539380.8556515248</v>
      </c>
      <c r="P192" s="252">
        <v>7539381</v>
      </c>
      <c r="Q192" s="90"/>
      <c r="T192" s="300"/>
      <c r="U192"/>
      <c r="V192"/>
      <c r="W192"/>
    </row>
    <row r="193" spans="1:23" ht="15" customHeight="1" x14ac:dyDescent="0.25">
      <c r="A193" s="280">
        <v>6305</v>
      </c>
      <c r="B193" s="281">
        <f>VLOOKUP(A193,'Agrupaciones y Códigos Comunas'!$A$1:$C$346,3,0)</f>
        <v>4</v>
      </c>
      <c r="C193" s="282" t="s">
        <v>299</v>
      </c>
      <c r="D193" s="283">
        <f>VLOOKUP(A193,'Numero de patentes'!$A$3:$N$348,14,0)</f>
        <v>0.69201062032343708</v>
      </c>
      <c r="E193" s="283">
        <f>VLOOKUP(A193,'Ing de Gestión vs Gast Interno'!$A$2:$F$347,6,0)</f>
        <v>0.27744443650035483</v>
      </c>
      <c r="F193" s="283">
        <f>VLOOKUP(A193,'Reportabilidad CGR'!$A$3:$R$348,18,0)</f>
        <v>1</v>
      </c>
      <c r="G193" s="283">
        <f>VLOOKUP(A193,'Deuda Previsional'!$A$1:$K$346,11,0)</f>
        <v>1</v>
      </c>
      <c r="H193" s="283">
        <f>VLOOKUP(A193,Proyectos!$A$3:$N$348,14,0)</f>
        <v>0.7857142857142857</v>
      </c>
      <c r="I193" s="276">
        <f t="shared" si="13"/>
        <v>0.76040423504670041</v>
      </c>
      <c r="J193" s="285">
        <v>38</v>
      </c>
      <c r="K193" s="286">
        <f t="shared" si="11"/>
        <v>2.0238339475474289E-2</v>
      </c>
      <c r="L193" s="286"/>
      <c r="M193" s="279">
        <f t="shared" si="12"/>
        <v>7537795</v>
      </c>
      <c r="O193" s="257">
        <f>(VLOOKUP(B193,'Montos por Agrupación'!$B$14:$H$19,6,0)*K193)</f>
        <v>7537794.754611386</v>
      </c>
      <c r="P193" s="252">
        <v>7537795</v>
      </c>
      <c r="Q193" s="90"/>
      <c r="T193" s="300"/>
      <c r="U193"/>
      <c r="V193"/>
      <c r="W193"/>
    </row>
    <row r="194" spans="1:23" ht="15" customHeight="1" x14ac:dyDescent="0.25">
      <c r="A194" s="280">
        <v>3202</v>
      </c>
      <c r="B194" s="281">
        <f>VLOOKUP(A194,'Agrupaciones y Códigos Comunas'!$A$1:$C$346,3,0)</f>
        <v>4</v>
      </c>
      <c r="C194" s="282" t="s">
        <v>283</v>
      </c>
      <c r="D194" s="283">
        <f>VLOOKUP(A194,'Numero de patentes'!$A$3:$N$348,14,0)</f>
        <v>0.79485887096774188</v>
      </c>
      <c r="E194" s="283">
        <f>VLOOKUP(A194,'Ing de Gestión vs Gast Interno'!$A$2:$F$347,6,0)</f>
        <v>0.163540258161086</v>
      </c>
      <c r="F194" s="283">
        <f>VLOOKUP(A194,'Reportabilidad CGR'!$A$3:$R$348,18,0)</f>
        <v>1</v>
      </c>
      <c r="G194" s="283">
        <f>VLOOKUP(A194,'Deuda Previsional'!$A$1:$K$346,11,0)</f>
        <v>1</v>
      </c>
      <c r="H194" s="283">
        <f>VLOOKUP(A194,Proyectos!$A$3:$N$348,14,0)</f>
        <v>0.81818181818181823</v>
      </c>
      <c r="I194" s="276">
        <f t="shared" si="13"/>
        <v>0.75764848418353681</v>
      </c>
      <c r="J194" s="285">
        <v>39</v>
      </c>
      <c r="K194" s="286">
        <f t="shared" si="11"/>
        <v>2.01649945111671E-2</v>
      </c>
      <c r="L194" s="286"/>
      <c r="M194" s="279">
        <f t="shared" si="12"/>
        <v>7510477</v>
      </c>
      <c r="O194" s="257">
        <f>(VLOOKUP(B194,'Montos por Agrupación'!$B$14:$H$19,6,0)*K194)</f>
        <v>7510477.3312673476</v>
      </c>
      <c r="P194" s="252">
        <v>7510477</v>
      </c>
      <c r="Q194" s="90"/>
      <c r="T194" s="300"/>
      <c r="U194"/>
      <c r="V194"/>
      <c r="W194"/>
    </row>
    <row r="195" spans="1:23" ht="15" customHeight="1" x14ac:dyDescent="0.25">
      <c r="A195" s="280">
        <v>6306</v>
      </c>
      <c r="B195" s="281">
        <f>VLOOKUP(A195,'Agrupaciones y Códigos Comunas'!$A$1:$C$346,3,0)</f>
        <v>4</v>
      </c>
      <c r="C195" s="282" t="s">
        <v>168</v>
      </c>
      <c r="D195" s="283">
        <f>VLOOKUP(A195,'Numero de patentes'!$A$3:$N$348,14,0)</f>
        <v>0.82738095238095233</v>
      </c>
      <c r="E195" s="283">
        <f>VLOOKUP(A195,'Ing de Gestión vs Gast Interno'!$A$2:$F$347,6,0)</f>
        <v>0.22071181739449058</v>
      </c>
      <c r="F195" s="283">
        <f>VLOOKUP(A195,'Reportabilidad CGR'!$A$3:$R$348,18,0)</f>
        <v>1</v>
      </c>
      <c r="G195" s="283">
        <f>VLOOKUP(A195,'Deuda Previsional'!$A$1:$K$346,11,0)</f>
        <v>1</v>
      </c>
      <c r="H195" s="283">
        <f>VLOOKUP(A195,Proyectos!$A$3:$N$348,14,0)</f>
        <v>0.76666666666666672</v>
      </c>
      <c r="I195" s="276">
        <f t="shared" si="13"/>
        <v>0.75688045871699328</v>
      </c>
      <c r="J195" s="285">
        <v>40</v>
      </c>
      <c r="K195" s="286">
        <f t="shared" si="11"/>
        <v>2.0144553330803654E-2</v>
      </c>
      <c r="L195" s="286"/>
      <c r="M195" s="279">
        <f t="shared" si="12"/>
        <v>7502864</v>
      </c>
      <c r="O195" s="257">
        <f>(VLOOKUP(B195,'Montos por Agrupación'!$B$14:$H$19,6,0)*K195)</f>
        <v>7502863.988171271</v>
      </c>
      <c r="P195" s="252">
        <v>7502864</v>
      </c>
      <c r="Q195" s="90"/>
      <c r="T195" s="300"/>
      <c r="U195"/>
      <c r="V195"/>
      <c r="W195"/>
    </row>
    <row r="196" spans="1:23" ht="15" customHeight="1" x14ac:dyDescent="0.25">
      <c r="A196" s="280">
        <v>10105</v>
      </c>
      <c r="B196" s="281">
        <f>VLOOKUP(A196,'Agrupaciones y Códigos Comunas'!$A$1:$C$346,3,0)</f>
        <v>4</v>
      </c>
      <c r="C196" s="282" t="s">
        <v>187</v>
      </c>
      <c r="D196" s="283">
        <f>VLOOKUP(A196,'Numero de patentes'!$A$3:$N$348,14,0)</f>
        <v>0.95978186775732788</v>
      </c>
      <c r="E196" s="283">
        <f>VLOOKUP(A196,'Ing de Gestión vs Gast Interno'!$A$2:$F$347,6,0)</f>
        <v>0.12994750717782005</v>
      </c>
      <c r="F196" s="283">
        <f>VLOOKUP(A196,'Reportabilidad CGR'!$A$3:$R$348,18,0)</f>
        <v>1</v>
      </c>
      <c r="G196" s="283">
        <f>VLOOKUP(A196,'Deuda Previsional'!$A$1:$K$346,11,0)</f>
        <v>1</v>
      </c>
      <c r="H196" s="283">
        <f>VLOOKUP(A196,Proyectos!$A$3:$N$348,14,0)</f>
        <v>0.77777777777777779</v>
      </c>
      <c r="I196" s="276">
        <f t="shared" si="13"/>
        <v>0.7553010215446303</v>
      </c>
      <c r="J196" s="285">
        <v>41</v>
      </c>
      <c r="K196" s="286">
        <f t="shared" si="11"/>
        <v>2.0102516235004864E-2</v>
      </c>
      <c r="L196" s="286"/>
      <c r="M196" s="279">
        <f t="shared" si="12"/>
        <v>7487207</v>
      </c>
      <c r="O196" s="257">
        <f>(VLOOKUP(B196,'Montos por Agrupación'!$B$14:$H$19,6,0)*K196)</f>
        <v>7487207.2194627905</v>
      </c>
      <c r="P196" s="252">
        <v>7487207</v>
      </c>
      <c r="Q196" s="90"/>
      <c r="T196" s="300"/>
      <c r="U196"/>
      <c r="V196"/>
      <c r="W196"/>
    </row>
    <row r="197" spans="1:23" ht="15" customHeight="1" x14ac:dyDescent="0.25">
      <c r="A197" s="280">
        <v>6107</v>
      </c>
      <c r="B197" s="281">
        <f>VLOOKUP(A197,'Agrupaciones y Códigos Comunas'!$A$1:$C$346,3,0)</f>
        <v>4</v>
      </c>
      <c r="C197" s="282" t="s">
        <v>114</v>
      </c>
      <c r="D197" s="283">
        <f>VLOOKUP(A197,'Numero de patentes'!$A$3:$N$348,14,0)</f>
        <v>0.92515024585685668</v>
      </c>
      <c r="E197" s="283">
        <f>VLOOKUP(A197,'Ing de Gestión vs Gast Interno'!$A$2:$F$347,6,0)</f>
        <v>0.20728190377437167</v>
      </c>
      <c r="F197" s="283">
        <f>VLOOKUP(A197,'Reportabilidad CGR'!$A$3:$R$348,18,0)</f>
        <v>1</v>
      </c>
      <c r="G197" s="283">
        <f>VLOOKUP(A197,'Deuda Previsional'!$A$1:$K$346,11,0)</f>
        <v>1</v>
      </c>
      <c r="H197" s="283">
        <f>VLOOKUP(A197,Proyectos!$A$3:$N$348,14,0)</f>
        <v>0.72727272727272729</v>
      </c>
      <c r="I197" s="276">
        <f t="shared" si="13"/>
        <v>0.75215322352237812</v>
      </c>
      <c r="J197" s="285">
        <v>42</v>
      </c>
      <c r="K197" s="286">
        <f t="shared" si="11"/>
        <v>2.0018736842362932E-2</v>
      </c>
      <c r="L197" s="286"/>
      <c r="M197" s="279">
        <f t="shared" si="12"/>
        <v>7456003</v>
      </c>
      <c r="O197" s="257">
        <f>(VLOOKUP(B197,'Montos por Agrupación'!$B$14:$H$19,6,0)*K197)</f>
        <v>7456003.4802841796</v>
      </c>
      <c r="P197" s="252">
        <v>7456003</v>
      </c>
      <c r="Q197" s="90"/>
      <c r="T197" s="300"/>
      <c r="U197"/>
      <c r="V197"/>
      <c r="W197"/>
    </row>
    <row r="198" spans="1:23" ht="15" customHeight="1" x14ac:dyDescent="0.25">
      <c r="A198" s="280">
        <v>12301</v>
      </c>
      <c r="B198" s="281">
        <f>VLOOKUP(A198,'Agrupaciones y Códigos Comunas'!$A$1:$C$346,3,0)</f>
        <v>4</v>
      </c>
      <c r="C198" s="282" t="s">
        <v>195</v>
      </c>
      <c r="D198" s="283">
        <f>VLOOKUP(A198,'Numero de patentes'!$A$3:$N$348,14,0)</f>
        <v>0.82198952879581155</v>
      </c>
      <c r="E198" s="283">
        <f>VLOOKUP(A198,'Ing de Gestión vs Gast Interno'!$A$2:$F$347,6,0)</f>
        <v>0.11507864943267339</v>
      </c>
      <c r="F198" s="283">
        <f>VLOOKUP(A198,'Reportabilidad CGR'!$A$3:$R$348,18,0)</f>
        <v>0.98076923076923073</v>
      </c>
      <c r="G198" s="283">
        <f>VLOOKUP(A198,'Deuda Previsional'!$A$1:$K$346,11,0)</f>
        <v>1</v>
      </c>
      <c r="H198" s="283">
        <f>VLOOKUP(A198,Proyectos!$A$3:$N$348,14,0)</f>
        <v>0.83333333333333337</v>
      </c>
      <c r="I198" s="276">
        <f t="shared" si="13"/>
        <v>0.75136852891996209</v>
      </c>
      <c r="J198" s="285">
        <v>43</v>
      </c>
      <c r="K198" s="286">
        <f t="shared" si="11"/>
        <v>1.9997852008985729E-2</v>
      </c>
      <c r="L198" s="286"/>
      <c r="M198" s="279">
        <f t="shared" si="12"/>
        <v>7448225</v>
      </c>
      <c r="O198" s="257">
        <f>(VLOOKUP(B198,'Montos por Agrupación'!$B$14:$H$19,6,0)*K198)</f>
        <v>7448224.8980703382</v>
      </c>
      <c r="P198" s="252">
        <v>7448225</v>
      </c>
      <c r="Q198" s="90"/>
      <c r="T198" s="300"/>
      <c r="U198"/>
      <c r="V198"/>
      <c r="W198"/>
    </row>
    <row r="199" spans="1:23" ht="15" customHeight="1" x14ac:dyDescent="0.25">
      <c r="A199" s="280">
        <v>14104</v>
      </c>
      <c r="B199" s="281">
        <f>VLOOKUP(A199,'Agrupaciones y Códigos Comunas'!$A$1:$C$346,3,0)</f>
        <v>4</v>
      </c>
      <c r="C199" s="282" t="s">
        <v>118</v>
      </c>
      <c r="D199" s="283">
        <f>VLOOKUP(A199,'Numero de patentes'!$A$3:$N$348,14,0)</f>
        <v>0.67250730079265753</v>
      </c>
      <c r="E199" s="283">
        <f>VLOOKUP(A199,'Ing de Gestión vs Gast Interno'!$A$2:$F$347,6,0)</f>
        <v>0.11147556146503214</v>
      </c>
      <c r="F199" s="283">
        <f>VLOOKUP(A199,'Reportabilidad CGR'!$A$3:$R$348,18,0)</f>
        <v>0.98076923076923073</v>
      </c>
      <c r="G199" s="283">
        <f>VLOOKUP(A199,'Deuda Previsional'!$A$1:$K$346,11,0)</f>
        <v>1</v>
      </c>
      <c r="H199" s="283">
        <f>VLOOKUP(A199,Proyectos!$A$3:$N$348,14,0)</f>
        <v>0.88461538461538458</v>
      </c>
      <c r="I199" s="276">
        <f t="shared" si="13"/>
        <v>0.75108430391073377</v>
      </c>
      <c r="J199" s="285">
        <v>44</v>
      </c>
      <c r="K199" s="286">
        <f t="shared" si="11"/>
        <v>1.9990287292800491E-2</v>
      </c>
      <c r="L199" s="286"/>
      <c r="M199" s="279">
        <f t="shared" si="12"/>
        <v>7445407</v>
      </c>
      <c r="O199" s="257">
        <f>(VLOOKUP(B199,'Montos por Agrupación'!$B$14:$H$19,6,0)*K199)</f>
        <v>7445407.4101015097</v>
      </c>
      <c r="P199" s="252">
        <v>7445407</v>
      </c>
      <c r="Q199" s="90"/>
      <c r="T199" s="300"/>
      <c r="U199"/>
      <c r="V199"/>
      <c r="W199"/>
    </row>
    <row r="200" spans="1:23" ht="15" customHeight="1" x14ac:dyDescent="0.25">
      <c r="A200" s="280">
        <v>10104</v>
      </c>
      <c r="B200" s="281">
        <f>VLOOKUP(A200,'Agrupaciones y Códigos Comunas'!$A$1:$C$346,3,0)</f>
        <v>4</v>
      </c>
      <c r="C200" s="282" t="s">
        <v>23</v>
      </c>
      <c r="D200" s="283">
        <f>VLOOKUP(A200,'Numero de patentes'!$A$3:$N$348,14,0)</f>
        <v>0.79197761194029848</v>
      </c>
      <c r="E200" s="283">
        <f>VLOOKUP(A200,'Ing de Gestión vs Gast Interno'!$A$2:$F$347,6,0)</f>
        <v>5.3635552659214228E-2</v>
      </c>
      <c r="F200" s="283">
        <f>VLOOKUP(A200,'Reportabilidad CGR'!$A$3:$R$348,18,0)</f>
        <v>1</v>
      </c>
      <c r="G200" s="283">
        <f>VLOOKUP(A200,'Deuda Previsional'!$A$1:$K$346,11,0)</f>
        <v>1</v>
      </c>
      <c r="H200" s="283">
        <f>VLOOKUP(A200,Proyectos!$A$3:$N$348,14,0)</f>
        <v>0.86363636363636365</v>
      </c>
      <c r="I200" s="276">
        <f t="shared" si="13"/>
        <v>0.74901578081678188</v>
      </c>
      <c r="J200" s="285">
        <v>45</v>
      </c>
      <c r="K200" s="286">
        <f t="shared" si="11"/>
        <v>1.9935233058935412E-2</v>
      </c>
      <c r="L200" s="286"/>
      <c r="M200" s="279">
        <f t="shared" si="12"/>
        <v>7424902</v>
      </c>
      <c r="O200" s="257">
        <f>(VLOOKUP(B200,'Montos por Agrupación'!$B$14:$H$19,6,0)*K200)</f>
        <v>7424902.3921008855</v>
      </c>
      <c r="P200" s="252">
        <v>7424902</v>
      </c>
      <c r="Q200" s="90"/>
      <c r="T200" s="300"/>
      <c r="U200"/>
      <c r="V200"/>
      <c r="W200"/>
    </row>
    <row r="201" spans="1:23" ht="15" customHeight="1" x14ac:dyDescent="0.25">
      <c r="A201" s="280">
        <v>9103</v>
      </c>
      <c r="B201" s="281">
        <f>VLOOKUP(A201,'Agrupaciones y Códigos Comunas'!$A$1:$C$346,3,0)</f>
        <v>4</v>
      </c>
      <c r="C201" s="282" t="s">
        <v>13</v>
      </c>
      <c r="D201" s="283">
        <f>VLOOKUP(A201,'Numero de patentes'!$A$3:$N$348,14,0)</f>
        <v>0.884430176565008</v>
      </c>
      <c r="E201" s="283">
        <f>VLOOKUP(A201,'Ing de Gestión vs Gast Interno'!$A$2:$F$347,6,0)</f>
        <v>7.1084629714512987E-2</v>
      </c>
      <c r="F201" s="283">
        <f>VLOOKUP(A201,'Reportabilidad CGR'!$A$3:$R$348,18,0)</f>
        <v>0.96153846153846156</v>
      </c>
      <c r="G201" s="283">
        <f>VLOOKUP(A201,'Deuda Previsional'!$A$1:$K$346,11,0)</f>
        <v>1</v>
      </c>
      <c r="H201" s="283">
        <f>VLOOKUP(A201,Proyectos!$A$3:$N$348,14,0)</f>
        <v>0.84615384615384615</v>
      </c>
      <c r="I201" s="276">
        <f t="shared" si="13"/>
        <v>0.74881378975324964</v>
      </c>
      <c r="J201" s="285">
        <v>46</v>
      </c>
      <c r="K201" s="286">
        <f t="shared" si="11"/>
        <v>1.9929857018763139E-2</v>
      </c>
      <c r="L201" s="286"/>
      <c r="M201" s="279">
        <f t="shared" si="12"/>
        <v>7422900</v>
      </c>
      <c r="O201" s="257">
        <f>(VLOOKUP(B201,'Montos por Agrupación'!$B$14:$H$19,6,0)*K201)</f>
        <v>7422900.0792401768</v>
      </c>
      <c r="P201" s="252">
        <v>7422900</v>
      </c>
      <c r="Q201" s="90"/>
      <c r="T201" s="300"/>
      <c r="U201"/>
      <c r="V201"/>
      <c r="W201"/>
    </row>
    <row r="202" spans="1:23" ht="15" customHeight="1" x14ac:dyDescent="0.25">
      <c r="A202" s="280">
        <v>6310</v>
      </c>
      <c r="B202" s="281">
        <f>VLOOKUP(A202,'Agrupaciones y Códigos Comunas'!$A$1:$C$346,3,0)</f>
        <v>4</v>
      </c>
      <c r="C202" s="282" t="s">
        <v>63</v>
      </c>
      <c r="D202" s="283">
        <f>VLOOKUP(A202,'Numero de patentes'!$A$3:$N$348,14,0)</f>
        <v>0.67652441961275411</v>
      </c>
      <c r="E202" s="283">
        <f>VLOOKUP(A202,'Ing de Gestión vs Gast Interno'!$A$2:$F$347,6,0)</f>
        <v>0.2677282393329512</v>
      </c>
      <c r="F202" s="283">
        <f>VLOOKUP(A202,'Reportabilidad CGR'!$A$3:$R$348,18,0)</f>
        <v>1</v>
      </c>
      <c r="G202" s="283">
        <f>VLOOKUP(A202,'Deuda Previsional'!$A$1:$K$346,11,0)</f>
        <v>1</v>
      </c>
      <c r="H202" s="283">
        <f>VLOOKUP(A202,Proyectos!$A$3:$N$348,14,0)</f>
        <v>0.75</v>
      </c>
      <c r="I202" s="276">
        <f t="shared" si="13"/>
        <v>0.74619808982786562</v>
      </c>
      <c r="J202" s="285">
        <v>47</v>
      </c>
      <c r="K202" s="286">
        <f t="shared" si="11"/>
        <v>1.9860239543457201E-2</v>
      </c>
      <c r="L202" s="286"/>
      <c r="M202" s="279">
        <f t="shared" si="12"/>
        <v>7396971</v>
      </c>
      <c r="O202" s="257">
        <f>(VLOOKUP(B202,'Montos por Agrupación'!$B$14:$H$19,6,0)*K202)</f>
        <v>7396970.9638191061</v>
      </c>
      <c r="P202" s="252">
        <v>7396971</v>
      </c>
      <c r="Q202" s="90"/>
      <c r="T202" s="300"/>
      <c r="U202"/>
      <c r="V202"/>
      <c r="W202"/>
    </row>
    <row r="203" spans="1:23" ht="15" customHeight="1" x14ac:dyDescent="0.25">
      <c r="A203" s="280">
        <v>10302</v>
      </c>
      <c r="B203" s="281">
        <f>VLOOKUP(A203,'Agrupaciones y Códigos Comunas'!$A$1:$C$346,3,0)</f>
        <v>4</v>
      </c>
      <c r="C203" s="282" t="s">
        <v>326</v>
      </c>
      <c r="D203" s="283">
        <f>VLOOKUP(A203,'Numero de patentes'!$A$3:$N$348,14,0)</f>
        <v>0.87985865724381629</v>
      </c>
      <c r="E203" s="283">
        <f>VLOOKUP(A203,'Ing de Gestión vs Gast Interno'!$A$2:$F$347,6,0)</f>
        <v>8.9708758590856544E-2</v>
      </c>
      <c r="F203" s="283">
        <f>VLOOKUP(A203,'Reportabilidad CGR'!$A$3:$R$348,18,0)</f>
        <v>1</v>
      </c>
      <c r="G203" s="283">
        <f>VLOOKUP(A203,'Deuda Previsional'!$A$1:$K$346,11,0)</f>
        <v>0.69780433927476926</v>
      </c>
      <c r="H203" s="283">
        <f>VLOOKUP(A203,Proyectos!$A$3:$N$348,14,0)</f>
        <v>1</v>
      </c>
      <c r="I203" s="276">
        <f t="shared" si="13"/>
        <v>0.74548848529750678</v>
      </c>
      <c r="J203" s="285">
        <v>48</v>
      </c>
      <c r="K203" s="286">
        <f t="shared" si="11"/>
        <v>1.9841353250197862E-2</v>
      </c>
      <c r="L203" s="286"/>
      <c r="M203" s="279">
        <f t="shared" si="12"/>
        <v>7389937</v>
      </c>
      <c r="O203" s="257">
        <f>(VLOOKUP(B203,'Montos por Agrupación'!$B$14:$H$19,6,0)*K203)</f>
        <v>7389936.7403623434</v>
      </c>
      <c r="P203" s="252">
        <v>7389937</v>
      </c>
      <c r="Q203" s="90"/>
      <c r="T203" s="300"/>
      <c r="U203"/>
      <c r="V203"/>
      <c r="W203"/>
    </row>
    <row r="204" spans="1:23" ht="15" customHeight="1" x14ac:dyDescent="0.25">
      <c r="A204" s="73">
        <v>10210</v>
      </c>
      <c r="B204" s="77">
        <f>VLOOKUP(A204,'Agrupaciones y Códigos Comunas'!$A$1:$C$346,3,0)</f>
        <v>4</v>
      </c>
      <c r="C204" s="123" t="s">
        <v>140</v>
      </c>
      <c r="D204" s="119">
        <f>VLOOKUP(A204,'Numero de patentes'!$A$3:$N$348,14,0)</f>
        <v>0.89794472005669734</v>
      </c>
      <c r="E204" s="119">
        <f>VLOOKUP(A204,'Ing de Gestión vs Gast Interno'!$A$2:$F$347,6,0)</f>
        <v>3.0122190058429345E-2</v>
      </c>
      <c r="F204" s="119">
        <f>VLOOKUP(A204,'Reportabilidad CGR'!$A$3:$R$348,18,0)</f>
        <v>1</v>
      </c>
      <c r="G204" s="119">
        <f>VLOOKUP(A204,'Deuda Previsional'!$A$1:$K$346,11,0)</f>
        <v>1</v>
      </c>
      <c r="H204" s="119">
        <f>VLOOKUP(A204,Proyectos!$A$3:$N$348,14,0)</f>
        <v>0.81481481481481477</v>
      </c>
      <c r="I204" s="126">
        <f t="shared" si="13"/>
        <v>0.74026335446180003</v>
      </c>
      <c r="J204" s="121">
        <v>49</v>
      </c>
      <c r="K204" s="77"/>
      <c r="L204" s="77"/>
      <c r="M204" s="147">
        <f>VLOOKUP(B204,'Montos por Agrupación'!$B$14:$G$20,6,FALSE)*K204</f>
        <v>0</v>
      </c>
      <c r="O204" s="257">
        <f>(VLOOKUP(B204,'Montos por Agrupación'!$B$14:$H$19,6,0)*K204)</f>
        <v>0</v>
      </c>
      <c r="Q204" s="90"/>
      <c r="T204"/>
      <c r="U204"/>
      <c r="V204"/>
      <c r="W204"/>
    </row>
    <row r="205" spans="1:23" ht="15" customHeight="1" x14ac:dyDescent="0.25">
      <c r="A205" s="73">
        <v>5402</v>
      </c>
      <c r="B205" s="77">
        <f>VLOOKUP(A205,'Agrupaciones y Códigos Comunas'!$A$1:$C$346,3,0)</f>
        <v>4</v>
      </c>
      <c r="C205" s="123" t="s">
        <v>142</v>
      </c>
      <c r="D205" s="119">
        <f>VLOOKUP(A205,'Numero de patentes'!$A$3:$N$348,14,0)</f>
        <v>0.7417200854700855</v>
      </c>
      <c r="E205" s="119">
        <f>VLOOKUP(A205,'Ing de Gestión vs Gast Interno'!$A$2:$F$347,6,0)</f>
        <v>0.16827400608780374</v>
      </c>
      <c r="F205" s="119">
        <f>VLOOKUP(A205,'Reportabilidad CGR'!$A$3:$R$348,18,0)</f>
        <v>1</v>
      </c>
      <c r="G205" s="119">
        <f>VLOOKUP(A205,'Deuda Previsional'!$A$1:$K$346,11,0)</f>
        <v>1</v>
      </c>
      <c r="H205" s="119">
        <f>VLOOKUP(A205,Proyectos!$A$3:$N$348,14,0)</f>
        <v>0.76923076923076927</v>
      </c>
      <c r="I205" s="126">
        <f t="shared" si="13"/>
        <v>0.73859604053380012</v>
      </c>
      <c r="J205" s="121">
        <v>50</v>
      </c>
      <c r="K205" s="77"/>
      <c r="L205" s="77"/>
      <c r="M205" s="147">
        <f>VLOOKUP(B205,'Montos por Agrupación'!$B$14:$G$20,6,FALSE)*K205</f>
        <v>0</v>
      </c>
      <c r="O205" s="257">
        <f>(VLOOKUP(B205,'Montos por Agrupación'!$B$14:$H$19,6,0)*K205)</f>
        <v>0</v>
      </c>
      <c r="Q205" s="90"/>
      <c r="T205"/>
      <c r="U205"/>
      <c r="V205"/>
      <c r="W205"/>
    </row>
    <row r="206" spans="1:23" ht="15" customHeight="1" x14ac:dyDescent="0.25">
      <c r="A206" s="73">
        <v>8415</v>
      </c>
      <c r="B206" s="77">
        <f>VLOOKUP(A206,'Agrupaciones y Códigos Comunas'!$A$1:$C$346,3,0)</f>
        <v>4</v>
      </c>
      <c r="C206" s="123" t="s">
        <v>317</v>
      </c>
      <c r="D206" s="119">
        <f>VLOOKUP(A206,'Numero de patentes'!$A$3:$N$348,14,0)</f>
        <v>0.86497064579256355</v>
      </c>
      <c r="E206" s="119">
        <f>VLOOKUP(A206,'Ing de Gestión vs Gast Interno'!$A$2:$F$347,6,0)</f>
        <v>0.12894509953145791</v>
      </c>
      <c r="F206" s="119">
        <f>VLOOKUP(A206,'Reportabilidad CGR'!$A$3:$R$348,18,0)</f>
        <v>1</v>
      </c>
      <c r="G206" s="119">
        <f>VLOOKUP(A206,'Deuda Previsional'!$A$1:$K$346,11,0)</f>
        <v>1</v>
      </c>
      <c r="H206" s="119">
        <f>VLOOKUP(A206,Proyectos!$A$3:$N$348,14,0)</f>
        <v>0.73684210526315785</v>
      </c>
      <c r="I206" s="126">
        <f t="shared" si="13"/>
        <v>0.7333387160644953</v>
      </c>
      <c r="J206" s="121">
        <v>51</v>
      </c>
      <c r="K206" s="77"/>
      <c r="L206" s="77"/>
      <c r="M206" s="147">
        <f>VLOOKUP(B206,'Montos por Agrupación'!$B$14:$G$20,6,FALSE)*K206</f>
        <v>0</v>
      </c>
      <c r="O206" s="257">
        <f>(VLOOKUP(B206,'Montos por Agrupación'!$B$14:$H$19,6,0)*K206)</f>
        <v>0</v>
      </c>
      <c r="Q206" s="90"/>
      <c r="T206"/>
      <c r="U206"/>
      <c r="V206"/>
      <c r="W206"/>
    </row>
    <row r="207" spans="1:23" ht="15" customHeight="1" x14ac:dyDescent="0.25">
      <c r="A207" s="73">
        <v>5602</v>
      </c>
      <c r="B207" s="77">
        <f>VLOOKUP(A207,'Agrupaciones y Códigos Comunas'!$A$1:$C$346,3,0)</f>
        <v>4</v>
      </c>
      <c r="C207" s="123" t="s">
        <v>159</v>
      </c>
      <c r="D207" s="119">
        <f>VLOOKUP(A207,'Numero de patentes'!$A$3:$N$348,14,0)</f>
        <v>0.87278465647001702</v>
      </c>
      <c r="E207" s="119">
        <f>VLOOKUP(A207,'Ing de Gestión vs Gast Interno'!$A$2:$F$347,6,0)</f>
        <v>0.13777645552785692</v>
      </c>
      <c r="F207" s="119">
        <f>VLOOKUP(A207,'Reportabilidad CGR'!$A$3:$R$348,18,0)</f>
        <v>1</v>
      </c>
      <c r="G207" s="119">
        <f>VLOOKUP(A207,'Deuda Previsional'!$A$1:$K$346,11,0)</f>
        <v>1</v>
      </c>
      <c r="H207" s="119">
        <f>VLOOKUP(A207,Proyectos!$A$3:$N$348,14,0)</f>
        <v>0.72727272727272729</v>
      </c>
      <c r="I207" s="126">
        <f t="shared" si="13"/>
        <v>0.73301557493439129</v>
      </c>
      <c r="J207" s="121">
        <v>52</v>
      </c>
      <c r="K207" s="77"/>
      <c r="L207" s="77"/>
      <c r="M207" s="147">
        <f>VLOOKUP(B207,'Montos por Agrupación'!$B$14:$G$20,6,FALSE)*K207</f>
        <v>0</v>
      </c>
      <c r="O207" s="257">
        <f>(VLOOKUP(B207,'Montos por Agrupación'!$B$14:$H$19,6,0)*K207)</f>
        <v>0</v>
      </c>
      <c r="Q207" s="90"/>
      <c r="T207"/>
      <c r="U207"/>
      <c r="V207"/>
      <c r="W207"/>
    </row>
    <row r="208" spans="1:23" ht="15" customHeight="1" x14ac:dyDescent="0.25">
      <c r="A208" s="73">
        <v>10403</v>
      </c>
      <c r="B208" s="77">
        <f>VLOOKUP(A208,'Agrupaciones y Códigos Comunas'!$A$1:$C$346,3,0)</f>
        <v>4</v>
      </c>
      <c r="C208" s="123" t="s">
        <v>191</v>
      </c>
      <c r="D208" s="119">
        <f>VLOOKUP(A208,'Numero de patentes'!$A$3:$N$348,14,0)</f>
        <v>0.82138590203106332</v>
      </c>
      <c r="E208" s="119">
        <f>VLOOKUP(A208,'Ing de Gestión vs Gast Interno'!$A$2:$F$347,6,0)</f>
        <v>6.0229110160275844E-2</v>
      </c>
      <c r="F208" s="119">
        <f>VLOOKUP(A208,'Reportabilidad CGR'!$A$3:$R$348,18,0)</f>
        <v>1</v>
      </c>
      <c r="G208" s="119">
        <f>VLOOKUP(A208,'Deuda Previsional'!$A$1:$K$346,11,0)</f>
        <v>1</v>
      </c>
      <c r="H208" s="119">
        <f>VLOOKUP(A208,Proyectos!$A$3:$N$348,14,0)</f>
        <v>0.79166666666666663</v>
      </c>
      <c r="I208" s="126">
        <f t="shared" si="13"/>
        <v>0.73168441223516156</v>
      </c>
      <c r="J208" s="121">
        <v>53</v>
      </c>
      <c r="K208" s="77"/>
      <c r="L208" s="77"/>
      <c r="M208" s="147">
        <f>VLOOKUP(B208,'Montos por Agrupación'!$B$14:$G$20,6,FALSE)*K208</f>
        <v>0</v>
      </c>
      <c r="O208" s="257">
        <f>(VLOOKUP(B208,'Montos por Agrupación'!$B$14:$H$19,6,0)*K208)</f>
        <v>0</v>
      </c>
      <c r="Q208" s="90"/>
      <c r="T208"/>
      <c r="U208"/>
      <c r="V208"/>
      <c r="W208"/>
    </row>
    <row r="209" spans="1:23" ht="15" customHeight="1" x14ac:dyDescent="0.25">
      <c r="A209" s="73">
        <v>6104</v>
      </c>
      <c r="B209" s="77">
        <f>VLOOKUP(A209,'Agrupaciones y Códigos Comunas'!$A$1:$C$346,3,0)</f>
        <v>4</v>
      </c>
      <c r="C209" s="123" t="s">
        <v>290</v>
      </c>
      <c r="D209" s="119">
        <f>VLOOKUP(A209,'Numero de patentes'!$A$3:$N$348,14,0)</f>
        <v>0.94467640918580376</v>
      </c>
      <c r="E209" s="119">
        <f>VLOOKUP(A209,'Ing de Gestión vs Gast Interno'!$A$2:$F$347,6,0)</f>
        <v>9.9619958299930922E-2</v>
      </c>
      <c r="F209" s="119">
        <f>VLOOKUP(A209,'Reportabilidad CGR'!$A$3:$R$348,18,0)</f>
        <v>1</v>
      </c>
      <c r="G209" s="119">
        <f>VLOOKUP(A209,'Deuda Previsional'!$A$1:$K$346,11,0)</f>
        <v>1</v>
      </c>
      <c r="H209" s="119">
        <f>VLOOKUP(A209,Proyectos!$A$3:$N$348,14,0)</f>
        <v>0.7142857142857143</v>
      </c>
      <c r="I209" s="126">
        <f t="shared" si="13"/>
        <v>0.72867734686428098</v>
      </c>
      <c r="J209" s="121">
        <v>54</v>
      </c>
      <c r="K209" s="77"/>
      <c r="L209" s="77"/>
      <c r="M209" s="147">
        <f>VLOOKUP(B209,'Montos por Agrupación'!$B$14:$G$20,6,FALSE)*K209</f>
        <v>0</v>
      </c>
      <c r="O209" s="257">
        <f>(VLOOKUP(B209,'Montos por Agrupación'!$B$14:$H$19,6,0)*K209)</f>
        <v>0</v>
      </c>
      <c r="Q209" s="90"/>
      <c r="T209"/>
      <c r="U209"/>
      <c r="V209"/>
      <c r="W209"/>
    </row>
    <row r="210" spans="1:23" ht="15" customHeight="1" x14ac:dyDescent="0.25">
      <c r="A210" s="73">
        <v>8202</v>
      </c>
      <c r="B210" s="77">
        <f>VLOOKUP(A210,'Agrupaciones y Códigos Comunas'!$A$1:$C$346,3,0)</f>
        <v>4</v>
      </c>
      <c r="C210" s="123" t="s">
        <v>305</v>
      </c>
      <c r="D210" s="119">
        <f>VLOOKUP(A210,'Numero de patentes'!$A$3:$N$348,14,0)</f>
        <v>0.81382527565733676</v>
      </c>
      <c r="E210" s="119">
        <f>VLOOKUP(A210,'Ing de Gestión vs Gast Interno'!$A$2:$F$347,6,0)</f>
        <v>0.24465856844624456</v>
      </c>
      <c r="F210" s="119">
        <f>VLOOKUP(A210,'Reportabilidad CGR'!$A$3:$R$348,18,0)</f>
        <v>1</v>
      </c>
      <c r="G210" s="119">
        <f>VLOOKUP(A210,'Deuda Previsional'!$A$1:$K$346,11,0)</f>
        <v>1</v>
      </c>
      <c r="H210" s="119">
        <f>VLOOKUP(A210,Proyectos!$A$3:$N$348,14,0)</f>
        <v>0.63095238095238093</v>
      </c>
      <c r="I210" s="126">
        <f t="shared" si="13"/>
        <v>0.71959995554069689</v>
      </c>
      <c r="J210" s="121">
        <v>55</v>
      </c>
      <c r="K210" s="77"/>
      <c r="L210" s="77"/>
      <c r="M210" s="147">
        <f>VLOOKUP(B210,'Montos por Agrupación'!$B$14:$G$20,6,FALSE)*K210</f>
        <v>0</v>
      </c>
      <c r="O210" s="257">
        <f>(VLOOKUP(B210,'Montos por Agrupación'!$B$14:$H$19,6,0)*K210)</f>
        <v>0</v>
      </c>
      <c r="Q210" s="90"/>
      <c r="T210"/>
      <c r="U210"/>
      <c r="V210"/>
      <c r="W210"/>
    </row>
    <row r="211" spans="1:23" ht="15" customHeight="1" x14ac:dyDescent="0.25">
      <c r="A211" s="73">
        <v>10107</v>
      </c>
      <c r="B211" s="77">
        <f>VLOOKUP(A211,'Agrupaciones y Códigos Comunas'!$A$1:$C$346,3,0)</f>
        <v>4</v>
      </c>
      <c r="C211" s="123" t="s">
        <v>325</v>
      </c>
      <c r="D211" s="119">
        <f>VLOOKUP(A211,'Numero de patentes'!$A$3:$N$348,14,0)</f>
        <v>0.88973384030418246</v>
      </c>
      <c r="E211" s="119">
        <f>VLOOKUP(A211,'Ing de Gestión vs Gast Interno'!$A$2:$F$347,6,0)</f>
        <v>0.12388442850535877</v>
      </c>
      <c r="F211" s="119">
        <f>VLOOKUP(A211,'Reportabilidad CGR'!$A$3:$R$348,18,0)</f>
        <v>1</v>
      </c>
      <c r="G211" s="119">
        <f>VLOOKUP(A211,'Deuda Previsional'!$A$1:$K$346,11,0)</f>
        <v>0.727659184306096</v>
      </c>
      <c r="H211" s="119">
        <f>VLOOKUP(A211,Proyectos!$A$3:$N$348,14,0)</f>
        <v>0.8666666666666667</v>
      </c>
      <c r="I211" s="126">
        <f t="shared" si="13"/>
        <v>0.71928210659270919</v>
      </c>
      <c r="J211" s="121">
        <v>56</v>
      </c>
      <c r="K211" s="77"/>
      <c r="L211" s="77"/>
      <c r="M211" s="147">
        <f>VLOOKUP(B211,'Montos por Agrupación'!$B$14:$G$20,6,FALSE)*K211</f>
        <v>0</v>
      </c>
      <c r="O211" s="257">
        <f>(VLOOKUP(B211,'Montos por Agrupación'!$B$14:$H$19,6,0)*K211)</f>
        <v>0</v>
      </c>
      <c r="Q211" s="90"/>
      <c r="T211"/>
      <c r="U211"/>
      <c r="V211"/>
      <c r="W211"/>
    </row>
    <row r="212" spans="1:23" ht="15" customHeight="1" x14ac:dyDescent="0.25">
      <c r="A212" s="73">
        <v>6115</v>
      </c>
      <c r="B212" s="77">
        <f>VLOOKUP(A212,'Agrupaciones y Códigos Comunas'!$A$1:$C$346,3,0)</f>
        <v>4</v>
      </c>
      <c r="C212" s="123" t="s">
        <v>35</v>
      </c>
      <c r="D212" s="119">
        <f>VLOOKUP(A212,'Numero de patentes'!$A$3:$N$348,14,0)</f>
        <v>0.64637499018144684</v>
      </c>
      <c r="E212" s="119">
        <f>VLOOKUP(A212,'Ing de Gestión vs Gast Interno'!$A$2:$F$347,6,0)</f>
        <v>0.16895225127549282</v>
      </c>
      <c r="F212" s="119">
        <f>VLOOKUP(A212,'Reportabilidad CGR'!$A$3:$R$348,18,0)</f>
        <v>1</v>
      </c>
      <c r="G212" s="119">
        <f>VLOOKUP(A212,'Deuda Previsional'!$A$1:$K$346,11,0)</f>
        <v>1</v>
      </c>
      <c r="H212" s="119">
        <f>VLOOKUP(A212,Proyectos!$A$3:$N$348,14,0)</f>
        <v>0.73493975903614461</v>
      </c>
      <c r="I212" s="126">
        <f t="shared" si="13"/>
        <v>0.71890987698408659</v>
      </c>
      <c r="J212" s="121">
        <v>57</v>
      </c>
      <c r="K212" s="77"/>
      <c r="L212" s="77"/>
      <c r="M212" s="147">
        <f>VLOOKUP(B212,'Montos por Agrupación'!$B$14:$G$20,6,FALSE)*K212</f>
        <v>0</v>
      </c>
      <c r="O212" s="257">
        <f>(VLOOKUP(B212,'Montos por Agrupación'!$B$14:$H$19,6,0)*K212)</f>
        <v>0</v>
      </c>
      <c r="Q212" s="90"/>
      <c r="T212"/>
      <c r="U212"/>
      <c r="V212"/>
      <c r="W212"/>
    </row>
    <row r="213" spans="1:23" ht="15" customHeight="1" x14ac:dyDescent="0.25">
      <c r="A213" s="73">
        <v>10402</v>
      </c>
      <c r="B213" s="77">
        <f>VLOOKUP(A213,'Agrupaciones y Códigos Comunas'!$A$1:$C$346,3,0)</f>
        <v>4</v>
      </c>
      <c r="C213" s="123" t="s">
        <v>141</v>
      </c>
      <c r="D213" s="119">
        <f>VLOOKUP(A213,'Numero de patentes'!$A$3:$N$348,14,0)</f>
        <v>0.91979522184300344</v>
      </c>
      <c r="E213" s="119">
        <f>VLOOKUP(A213,'Ing de Gestión vs Gast Interno'!$A$2:$F$347,6,0)</f>
        <v>2.9179440284423413E-2</v>
      </c>
      <c r="F213" s="119">
        <f>VLOOKUP(A213,'Reportabilidad CGR'!$A$3:$R$348,18,0)</f>
        <v>1</v>
      </c>
      <c r="G213" s="119">
        <f>VLOOKUP(A213,'Deuda Previsional'!$A$1:$K$346,11,0)</f>
        <v>1</v>
      </c>
      <c r="H213" s="119">
        <f>VLOOKUP(A213,Proyectos!$A$3:$N$348,14,0)</f>
        <v>0.73333333333333328</v>
      </c>
      <c r="I213" s="126">
        <f t="shared" si="13"/>
        <v>0.71781541024118511</v>
      </c>
      <c r="J213" s="121">
        <v>58</v>
      </c>
      <c r="K213" s="77"/>
      <c r="L213" s="77"/>
      <c r="M213" s="147">
        <f>VLOOKUP(B213,'Montos por Agrupación'!$B$14:$G$20,6,FALSE)*K213</f>
        <v>0</v>
      </c>
      <c r="O213" s="257">
        <f>(VLOOKUP(B213,'Montos por Agrupación'!$B$14:$H$19,6,0)*K213)</f>
        <v>0</v>
      </c>
      <c r="Q213" s="90"/>
      <c r="T213"/>
      <c r="U213"/>
      <c r="V213"/>
      <c r="W213"/>
    </row>
    <row r="214" spans="1:23" ht="15" customHeight="1" x14ac:dyDescent="0.25">
      <c r="A214" s="73">
        <v>14107</v>
      </c>
      <c r="B214" s="77">
        <f>VLOOKUP(A214,'Agrupaciones y Códigos Comunas'!$A$1:$C$346,3,0)</f>
        <v>4</v>
      </c>
      <c r="C214" s="123" t="s">
        <v>148</v>
      </c>
      <c r="D214" s="119">
        <f>VLOOKUP(A214,'Numero de patentes'!$A$3:$N$348,14,0)</f>
        <v>0.75595553202752774</v>
      </c>
      <c r="E214" s="119">
        <f>VLOOKUP(A214,'Ing de Gestión vs Gast Interno'!$A$2:$F$347,6,0)</f>
        <v>0.1325789977971952</v>
      </c>
      <c r="F214" s="119">
        <f>VLOOKUP(A214,'Reportabilidad CGR'!$A$3:$R$348,18,0)</f>
        <v>0.98076923076923073</v>
      </c>
      <c r="G214" s="119">
        <f>VLOOKUP(A214,'Deuda Previsional'!$A$1:$K$346,11,0)</f>
        <v>0.63432647666952557</v>
      </c>
      <c r="H214" s="119">
        <f>VLOOKUP(A214,Proyectos!$A$3:$N$348,14,0)</f>
        <v>0.97222222222222221</v>
      </c>
      <c r="I214" s="126">
        <f t="shared" si="13"/>
        <v>0.71679716091660972</v>
      </c>
      <c r="J214" s="121">
        <v>59</v>
      </c>
      <c r="K214" s="77"/>
      <c r="L214" s="77"/>
      <c r="M214" s="147">
        <f>VLOOKUP(B214,'Montos por Agrupación'!$B$14:$G$20,6,FALSE)*K214</f>
        <v>0</v>
      </c>
      <c r="O214" s="257">
        <f>(VLOOKUP(B214,'Montos por Agrupación'!$B$14:$H$19,6,0)*K214)</f>
        <v>0</v>
      </c>
      <c r="Q214" s="90"/>
      <c r="T214"/>
      <c r="U214"/>
      <c r="V214"/>
      <c r="W214"/>
    </row>
    <row r="215" spans="1:23" ht="15" customHeight="1" x14ac:dyDescent="0.25">
      <c r="A215" s="73">
        <v>2203</v>
      </c>
      <c r="B215" s="77">
        <f>VLOOKUP(A215,'Agrupaciones y Códigos Comunas'!$A$1:$C$346,3,0)</f>
        <v>4</v>
      </c>
      <c r="C215" s="123" t="s">
        <v>36</v>
      </c>
      <c r="D215" s="119">
        <f>VLOOKUP(A215,'Numero de patentes'!$A$3:$N$348,14,0)</f>
        <v>0.71719186278420421</v>
      </c>
      <c r="E215" s="119">
        <f>VLOOKUP(A215,'Ing de Gestión vs Gast Interno'!$A$2:$F$347,6,0)</f>
        <v>0.23501090883571971</v>
      </c>
      <c r="F215" s="119">
        <f>VLOOKUP(A215,'Reportabilidad CGR'!$A$3:$R$348,18,0)</f>
        <v>1</v>
      </c>
      <c r="G215" s="119">
        <f>VLOOKUP(A215,'Deuda Previsional'!$A$1:$K$346,11,0)</f>
        <v>1</v>
      </c>
      <c r="H215" s="119">
        <f>VLOOKUP(A215,Proyectos!$A$3:$N$348,14,0)</f>
        <v>0.65384615384615385</v>
      </c>
      <c r="I215" s="126">
        <f t="shared" si="13"/>
        <v>0.71487521419941058</v>
      </c>
      <c r="J215" s="121">
        <v>60</v>
      </c>
      <c r="K215" s="77"/>
      <c r="L215" s="77"/>
      <c r="M215" s="147">
        <f>VLOOKUP(B215,'Montos por Agrupación'!$B$14:$G$20,6,FALSE)*K215</f>
        <v>0</v>
      </c>
      <c r="O215" s="257">
        <f>(VLOOKUP(B215,'Montos por Agrupación'!$B$14:$H$19,6,0)*K215)</f>
        <v>0</v>
      </c>
      <c r="Q215" s="90"/>
      <c r="T215"/>
      <c r="U215"/>
      <c r="V215"/>
      <c r="W215"/>
    </row>
    <row r="216" spans="1:23" ht="15" customHeight="1" x14ac:dyDescent="0.25">
      <c r="A216" s="73">
        <v>10305</v>
      </c>
      <c r="B216" s="77">
        <f>VLOOKUP(A216,'Agrupaciones y Códigos Comunas'!$A$1:$C$346,3,0)</f>
        <v>4</v>
      </c>
      <c r="C216" s="123" t="s">
        <v>327</v>
      </c>
      <c r="D216" s="119">
        <f>VLOOKUP(A216,'Numero de patentes'!$A$3:$N$348,14,0)</f>
        <v>0.67809734513274333</v>
      </c>
      <c r="E216" s="119">
        <f>VLOOKUP(A216,'Ing de Gestión vs Gast Interno'!$A$2:$F$347,6,0)</f>
        <v>0.11495222440821577</v>
      </c>
      <c r="F216" s="119">
        <f>VLOOKUP(A216,'Reportabilidad CGR'!$A$3:$R$348,18,0)</f>
        <v>1</v>
      </c>
      <c r="G216" s="119">
        <f>VLOOKUP(A216,'Deuda Previsional'!$A$1:$K$346,11,0)</f>
        <v>1</v>
      </c>
      <c r="H216" s="119">
        <f>VLOOKUP(A216,Proyectos!$A$3:$N$348,14,0)</f>
        <v>0.73913043478260865</v>
      </c>
      <c r="I216" s="126">
        <f t="shared" si="13"/>
        <v>0.71253930982970015</v>
      </c>
      <c r="J216" s="121">
        <v>61</v>
      </c>
      <c r="K216" s="77"/>
      <c r="L216" s="77"/>
      <c r="M216" s="147">
        <f>VLOOKUP(B216,'Montos por Agrupación'!$B$14:$G$20,6,FALSE)*K216</f>
        <v>0</v>
      </c>
      <c r="O216" s="257">
        <f>(VLOOKUP(B216,'Montos por Agrupación'!$B$14:$H$19,6,0)*K216)</f>
        <v>0</v>
      </c>
      <c r="Q216" s="90"/>
      <c r="T216"/>
      <c r="U216"/>
      <c r="V216"/>
      <c r="W216"/>
    </row>
    <row r="217" spans="1:23" ht="15" customHeight="1" x14ac:dyDescent="0.25">
      <c r="A217" s="73">
        <v>9119</v>
      </c>
      <c r="B217" s="77">
        <f>VLOOKUP(A217,'Agrupaciones y Códigos Comunas'!$A$1:$C$346,3,0)</f>
        <v>4</v>
      </c>
      <c r="C217" s="123" t="s">
        <v>67</v>
      </c>
      <c r="D217" s="119">
        <f>VLOOKUP(A217,'Numero de patentes'!$A$3:$N$348,14,0)</f>
        <v>0.95057833859095686</v>
      </c>
      <c r="E217" s="119">
        <f>VLOOKUP(A217,'Ing de Gestión vs Gast Interno'!$A$2:$F$347,6,0)</f>
        <v>7.4631468943282805E-2</v>
      </c>
      <c r="F217" s="119">
        <f>VLOOKUP(A217,'Reportabilidad CGR'!$A$3:$R$348,18,0)</f>
        <v>0.61538461538461542</v>
      </c>
      <c r="G217" s="119">
        <f>VLOOKUP(A217,'Deuda Previsional'!$A$1:$K$346,11,0)</f>
        <v>1</v>
      </c>
      <c r="H217" s="119">
        <f>VLOOKUP(A217,Proyectos!$A$3:$N$348,14,0)</f>
        <v>0.92307692307692313</v>
      </c>
      <c r="I217" s="126">
        <f t="shared" si="13"/>
        <v>0.70998412764775232</v>
      </c>
      <c r="J217" s="121">
        <v>62</v>
      </c>
      <c r="K217" s="77"/>
      <c r="L217" s="77"/>
      <c r="M217" s="147">
        <f>VLOOKUP(B217,'Montos por Agrupación'!$B$14:$G$20,6,FALSE)*K217</f>
        <v>0</v>
      </c>
      <c r="O217" s="257">
        <f>(VLOOKUP(B217,'Montos por Agrupación'!$B$14:$H$19,6,0)*K217)</f>
        <v>0</v>
      </c>
      <c r="Q217" s="90"/>
      <c r="T217"/>
      <c r="U217"/>
      <c r="V217"/>
      <c r="W217"/>
    </row>
    <row r="218" spans="1:23" ht="15" customHeight="1" x14ac:dyDescent="0.25">
      <c r="A218" s="73">
        <v>10404</v>
      </c>
      <c r="B218" s="77">
        <f>VLOOKUP(A218,'Agrupaciones y Códigos Comunas'!$A$1:$C$346,3,0)</f>
        <v>4</v>
      </c>
      <c r="C218" s="123" t="s">
        <v>19</v>
      </c>
      <c r="D218" s="119">
        <f>VLOOKUP(A218,'Numero de patentes'!$A$3:$N$348,14,0)</f>
        <v>0.74869109947643975</v>
      </c>
      <c r="E218" s="119">
        <f>VLOOKUP(A218,'Ing de Gestión vs Gast Interno'!$A$2:$F$347,6,0)</f>
        <v>2.6300235107382254E-2</v>
      </c>
      <c r="F218" s="119">
        <f>VLOOKUP(A218,'Reportabilidad CGR'!$A$3:$R$348,18,0)</f>
        <v>1</v>
      </c>
      <c r="G218" s="119">
        <f>VLOOKUP(A218,'Deuda Previsional'!$A$1:$K$346,11,0)</f>
        <v>1</v>
      </c>
      <c r="H218" s="119">
        <f>VLOOKUP(A218,Proyectos!$A$3:$N$348,14,0)</f>
        <v>0.75</v>
      </c>
      <c r="I218" s="126">
        <f t="shared" si="13"/>
        <v>0.70512915696912049</v>
      </c>
      <c r="J218" s="121">
        <v>63</v>
      </c>
      <c r="K218" s="77"/>
      <c r="L218" s="77"/>
      <c r="M218" s="147">
        <f>VLOOKUP(B218,'Montos por Agrupación'!$B$14:$G$20,6,FALSE)*K218</f>
        <v>0</v>
      </c>
      <c r="O218" s="257">
        <f>(VLOOKUP(B218,'Montos por Agrupación'!$B$14:$H$19,6,0)*K218)</f>
        <v>0</v>
      </c>
      <c r="Q218" s="90"/>
      <c r="T218"/>
      <c r="U218"/>
      <c r="V218"/>
      <c r="W218"/>
    </row>
    <row r="219" spans="1:23" ht="15" customHeight="1" x14ac:dyDescent="0.25">
      <c r="A219" s="73">
        <v>2103</v>
      </c>
      <c r="B219" s="77">
        <f>VLOOKUP(A219,'Agrupaciones y Códigos Comunas'!$A$1:$C$346,3,0)</f>
        <v>4</v>
      </c>
      <c r="C219" s="123" t="s">
        <v>58</v>
      </c>
      <c r="D219" s="119">
        <f>VLOOKUP(A219,'Numero de patentes'!$A$3:$N$348,14,0)</f>
        <v>0.89164785553047399</v>
      </c>
      <c r="E219" s="119">
        <f>VLOOKUP(A219,'Ing de Gestión vs Gast Interno'!$A$2:$F$347,6,0)</f>
        <v>0.55750324993377132</v>
      </c>
      <c r="F219" s="119">
        <f>VLOOKUP(A219,'Reportabilidad CGR'!$A$3:$R$348,18,0)</f>
        <v>1</v>
      </c>
      <c r="G219" s="119">
        <f>VLOOKUP(A219,'Deuda Previsional'!$A$1:$K$346,11,0)</f>
        <v>0</v>
      </c>
      <c r="H219" s="119">
        <f>VLOOKUP(A219,Proyectos!$A$3:$N$348,14,0)</f>
        <v>1</v>
      </c>
      <c r="I219" s="126">
        <f t="shared" si="13"/>
        <v>0.70066543553980165</v>
      </c>
      <c r="J219" s="121">
        <v>64</v>
      </c>
      <c r="K219" s="77"/>
      <c r="L219" s="77"/>
      <c r="M219" s="147">
        <f>VLOOKUP(B219,'Montos por Agrupación'!$B$14:$G$20,6,FALSE)*K219</f>
        <v>0</v>
      </c>
      <c r="O219" s="257">
        <f>(VLOOKUP(B219,'Montos por Agrupación'!$B$14:$H$19,6,0)*K219)</f>
        <v>0</v>
      </c>
      <c r="Q219" s="90"/>
      <c r="T219"/>
      <c r="U219"/>
      <c r="V219"/>
      <c r="W219"/>
    </row>
    <row r="220" spans="1:23" ht="15" customHeight="1" x14ac:dyDescent="0.25">
      <c r="A220" s="73">
        <v>10304</v>
      </c>
      <c r="B220" s="77">
        <f>VLOOKUP(A220,'Agrupaciones y Códigos Comunas'!$A$1:$C$346,3,0)</f>
        <v>4</v>
      </c>
      <c r="C220" s="123" t="s">
        <v>59</v>
      </c>
      <c r="D220" s="119">
        <f>VLOOKUP(A220,'Numero de patentes'!$A$3:$N$348,14,0)</f>
        <v>0.75689223057644106</v>
      </c>
      <c r="E220" s="119">
        <f>VLOOKUP(A220,'Ing de Gestión vs Gast Interno'!$A$2:$F$347,6,0)</f>
        <v>0.18222910418199045</v>
      </c>
      <c r="F220" s="119">
        <f>VLOOKUP(A220,'Reportabilidad CGR'!$A$3:$R$348,18,0)</f>
        <v>0.71153846153846156</v>
      </c>
      <c r="G220" s="119">
        <f>VLOOKUP(A220,'Deuda Previsional'!$A$1:$K$346,11,0)</f>
        <v>1</v>
      </c>
      <c r="H220" s="119">
        <f>VLOOKUP(A220,Proyectos!$A$3:$N$348,14,0)</f>
        <v>0.8125</v>
      </c>
      <c r="I220" s="126">
        <f t="shared" ref="I220:I251" si="14">(D220*$D$7+E220*$E$7+F220*$F$7+G220*$G$7+H220*$H$7)</f>
        <v>0.6981927362017345</v>
      </c>
      <c r="J220" s="121">
        <v>65</v>
      </c>
      <c r="K220" s="77"/>
      <c r="L220" s="77"/>
      <c r="M220" s="147">
        <f>VLOOKUP(B220,'Montos por Agrupación'!$B$14:$G$20,6,FALSE)*K220</f>
        <v>0</v>
      </c>
      <c r="O220" s="257">
        <f>(VLOOKUP(B220,'Montos por Agrupación'!$B$14:$H$19,6,0)*K220)</f>
        <v>0</v>
      </c>
      <c r="Q220" s="90"/>
      <c r="T220"/>
      <c r="U220"/>
      <c r="V220"/>
      <c r="W220"/>
    </row>
    <row r="221" spans="1:23" ht="15" customHeight="1" x14ac:dyDescent="0.25">
      <c r="A221" s="73">
        <v>4105</v>
      </c>
      <c r="B221" s="77">
        <f>VLOOKUP(A221,'Agrupaciones y Códigos Comunas'!$A$1:$C$346,3,0)</f>
        <v>4</v>
      </c>
      <c r="C221" s="123" t="s">
        <v>497</v>
      </c>
      <c r="D221" s="119">
        <f>VLOOKUP(A221,'Numero de patentes'!$A$3:$N$348,14,0)</f>
        <v>0.85034013605442171</v>
      </c>
      <c r="E221" s="119">
        <f>VLOOKUP(A221,'Ing de Gestión vs Gast Interno'!$A$2:$F$347,6,0)</f>
        <v>4.9761751806453224E-2</v>
      </c>
      <c r="F221" s="119">
        <f>VLOOKUP(A221,'Reportabilidad CGR'!$A$3:$R$348,18,0)</f>
        <v>0.98076923076923073</v>
      </c>
      <c r="G221" s="119">
        <f>VLOOKUP(A221,'Deuda Previsional'!$A$1:$K$346,11,0)</f>
        <v>1</v>
      </c>
      <c r="H221" s="119">
        <f>VLOOKUP(A221,Proyectos!$A$3:$N$348,14,0)</f>
        <v>0.68571428571428572</v>
      </c>
      <c r="I221" s="126">
        <f t="shared" si="14"/>
        <v>0.6968544958348647</v>
      </c>
      <c r="J221" s="121">
        <v>66</v>
      </c>
      <c r="K221" s="77"/>
      <c r="L221" s="77"/>
      <c r="M221" s="147">
        <f>VLOOKUP(B221,'Montos por Agrupación'!$B$14:$G$20,6,FALSE)*K221</f>
        <v>0</v>
      </c>
      <c r="O221" s="257">
        <f>(VLOOKUP(B221,'Montos por Agrupación'!$B$14:$H$19,6,0)*K221)</f>
        <v>0</v>
      </c>
      <c r="Q221" s="90"/>
      <c r="T221"/>
      <c r="U221"/>
      <c r="V221"/>
      <c r="W221"/>
    </row>
    <row r="222" spans="1:23" ht="15" customHeight="1" x14ac:dyDescent="0.25">
      <c r="A222" s="73">
        <v>1405</v>
      </c>
      <c r="B222" s="77">
        <f>VLOOKUP(A222,'Agrupaciones y Códigos Comunas'!$A$1:$C$346,3,0)</f>
        <v>4</v>
      </c>
      <c r="C222" s="123" t="s">
        <v>69</v>
      </c>
      <c r="D222" s="119">
        <f>VLOOKUP(A222,'Numero de patentes'!$A$3:$N$348,14,0)</f>
        <v>0.88995215311004783</v>
      </c>
      <c r="E222" s="119">
        <f>VLOOKUP(A222,'Ing de Gestión vs Gast Interno'!$A$2:$F$347,6,0)</f>
        <v>0.37281738267042686</v>
      </c>
      <c r="F222" s="119">
        <f>VLOOKUP(A222,'Reportabilidad CGR'!$A$3:$R$348,18,0)</f>
        <v>1</v>
      </c>
      <c r="G222" s="119">
        <f>VLOOKUP(A222,'Deuda Previsional'!$A$1:$K$346,11,0)</f>
        <v>1</v>
      </c>
      <c r="H222" s="119">
        <f>VLOOKUP(A222,Proyectos!$A$3:$N$348,14,0)</f>
        <v>0.42857142857142855</v>
      </c>
      <c r="I222" s="126">
        <f t="shared" si="14"/>
        <v>0.69213012041651867</v>
      </c>
      <c r="J222" s="121">
        <v>67</v>
      </c>
      <c r="K222" s="77"/>
      <c r="L222" s="77"/>
      <c r="M222" s="147">
        <f>VLOOKUP(B222,'Montos por Agrupación'!$B$14:$G$20,6,FALSE)*K222</f>
        <v>0</v>
      </c>
      <c r="O222" s="257">
        <f>(VLOOKUP(B222,'Montos por Agrupación'!$B$14:$H$19,6,0)*K222)</f>
        <v>0</v>
      </c>
      <c r="Q222" s="90"/>
      <c r="T222"/>
      <c r="U222"/>
      <c r="V222"/>
      <c r="W222"/>
    </row>
    <row r="223" spans="1:23" ht="15" customHeight="1" x14ac:dyDescent="0.25">
      <c r="A223" s="73">
        <v>10401</v>
      </c>
      <c r="B223" s="77">
        <f>VLOOKUP(A223,'Agrupaciones y Códigos Comunas'!$A$1:$C$346,3,0)</f>
        <v>4</v>
      </c>
      <c r="C223" s="123" t="s">
        <v>329</v>
      </c>
      <c r="D223" s="119">
        <f>VLOOKUP(A223,'Numero de patentes'!$A$3:$N$348,14,0)</f>
        <v>0.9117432530999271</v>
      </c>
      <c r="E223" s="119">
        <f>VLOOKUP(A223,'Ing de Gestión vs Gast Interno'!$A$2:$F$347,6,0)</f>
        <v>5.7917765915363087E-2</v>
      </c>
      <c r="F223" s="119">
        <f>VLOOKUP(A223,'Reportabilidad CGR'!$A$3:$R$348,18,0)</f>
        <v>1</v>
      </c>
      <c r="G223" s="119">
        <f>VLOOKUP(A223,'Deuda Previsional'!$A$1:$K$346,11,0)</f>
        <v>1</v>
      </c>
      <c r="H223" s="119">
        <f>VLOOKUP(A223,Proyectos!$A$3:$N$348,14,0)</f>
        <v>0.61538461538461542</v>
      </c>
      <c r="I223" s="126">
        <f t="shared" si="14"/>
        <v>0.68737326310844993</v>
      </c>
      <c r="J223" s="121">
        <v>68</v>
      </c>
      <c r="K223" s="77"/>
      <c r="L223" s="77"/>
      <c r="M223" s="147">
        <f>VLOOKUP(B223,'Montos por Agrupación'!$B$14:$G$20,6,FALSE)*K223</f>
        <v>0</v>
      </c>
      <c r="O223" s="257">
        <f>(VLOOKUP(B223,'Montos por Agrupación'!$B$14:$H$19,6,0)*K223)</f>
        <v>0</v>
      </c>
      <c r="Q223" s="90"/>
      <c r="T223"/>
      <c r="U223"/>
      <c r="V223"/>
      <c r="W223"/>
    </row>
    <row r="224" spans="1:23" ht="15" customHeight="1" x14ac:dyDescent="0.25">
      <c r="A224" s="73">
        <v>11202</v>
      </c>
      <c r="B224" s="77">
        <f>VLOOKUP(A224,'Agrupaciones y Códigos Comunas'!$A$1:$C$346,3,0)</f>
        <v>4</v>
      </c>
      <c r="C224" s="123" t="s">
        <v>331</v>
      </c>
      <c r="D224" s="119">
        <f>VLOOKUP(A224,'Numero de patentes'!$A$3:$N$348,14,0)</f>
        <v>0.92178098676293618</v>
      </c>
      <c r="E224" s="119">
        <f>VLOOKUP(A224,'Ing de Gestión vs Gast Interno'!$A$2:$F$347,6,0)</f>
        <v>5.2670958877648194E-2</v>
      </c>
      <c r="F224" s="119">
        <f>VLOOKUP(A224,'Reportabilidad CGR'!$A$3:$R$348,18,0)</f>
        <v>1</v>
      </c>
      <c r="G224" s="119">
        <f>VLOOKUP(A224,'Deuda Previsional'!$A$1:$K$346,11,0)</f>
        <v>1</v>
      </c>
      <c r="H224" s="119">
        <f>VLOOKUP(A224,Proyectos!$A$3:$N$348,14,0)</f>
        <v>0.61538461538461542</v>
      </c>
      <c r="I224" s="126">
        <f t="shared" si="14"/>
        <v>0.68732767506720793</v>
      </c>
      <c r="J224" s="121">
        <v>69</v>
      </c>
      <c r="K224" s="77"/>
      <c r="L224" s="77"/>
      <c r="M224" s="147">
        <f>VLOOKUP(B224,'Montos por Agrupación'!$B$14:$G$20,6,FALSE)*K224</f>
        <v>0</v>
      </c>
      <c r="O224" s="257">
        <f>(VLOOKUP(B224,'Montos por Agrupación'!$B$14:$H$19,6,0)*K224)</f>
        <v>0</v>
      </c>
      <c r="Q224" s="90"/>
      <c r="T224"/>
      <c r="U224"/>
      <c r="V224"/>
      <c r="W224"/>
    </row>
    <row r="225" spans="1:23" ht="15" customHeight="1" x14ac:dyDescent="0.25">
      <c r="A225" s="73">
        <v>10108</v>
      </c>
      <c r="B225" s="77">
        <f>VLOOKUP(A225,'Agrupaciones y Códigos Comunas'!$A$1:$C$346,3,0)</f>
        <v>4</v>
      </c>
      <c r="C225" s="123" t="s">
        <v>225</v>
      </c>
      <c r="D225" s="119">
        <f>VLOOKUP(A225,'Numero de patentes'!$A$3:$N$348,14,0)</f>
        <v>0.92497430626927035</v>
      </c>
      <c r="E225" s="119">
        <f>VLOOKUP(A225,'Ing de Gestión vs Gast Interno'!$A$2:$F$347,6,0)</f>
        <v>3.6760015800367161E-2</v>
      </c>
      <c r="F225" s="119">
        <f>VLOOKUP(A225,'Reportabilidad CGR'!$A$3:$R$348,18,0)</f>
        <v>1</v>
      </c>
      <c r="G225" s="119">
        <f>VLOOKUP(A225,'Deuda Previsional'!$A$1:$K$346,11,0)</f>
        <v>0.60862086187457543</v>
      </c>
      <c r="H225" s="119">
        <f>VLOOKUP(A225,Proyectos!$A$3:$N$348,14,0)</f>
        <v>0.88461538461538458</v>
      </c>
      <c r="I225" s="126">
        <f t="shared" si="14"/>
        <v>0.68695822154653086</v>
      </c>
      <c r="J225" s="121">
        <v>70</v>
      </c>
      <c r="K225" s="77"/>
      <c r="L225" s="77"/>
      <c r="M225" s="147">
        <f>VLOOKUP(B225,'Montos por Agrupación'!$B$14:$G$20,6,FALSE)*K225</f>
        <v>0</v>
      </c>
      <c r="O225" s="257">
        <f>(VLOOKUP(B225,'Montos por Agrupación'!$B$14:$H$19,6,0)*K225)</f>
        <v>0</v>
      </c>
      <c r="Q225" s="90"/>
      <c r="T225"/>
      <c r="U225"/>
      <c r="V225"/>
      <c r="W225"/>
    </row>
    <row r="226" spans="1:23" ht="15" customHeight="1" x14ac:dyDescent="0.25">
      <c r="A226" s="73">
        <v>5706</v>
      </c>
      <c r="B226" s="77">
        <f>VLOOKUP(A226,'Agrupaciones y Códigos Comunas'!$A$1:$C$346,3,0)</f>
        <v>4</v>
      </c>
      <c r="C226" s="123" t="s">
        <v>266</v>
      </c>
      <c r="D226" s="119">
        <f>VLOOKUP(A226,'Numero de patentes'!$A$3:$N$348,14,0)</f>
        <v>0.73603351955307261</v>
      </c>
      <c r="E226" s="119">
        <f>VLOOKUP(A226,'Ing de Gestión vs Gast Interno'!$A$2:$F$347,6,0)</f>
        <v>7.1153653897053457E-2</v>
      </c>
      <c r="F226" s="119">
        <f>VLOOKUP(A226,'Reportabilidad CGR'!$A$3:$R$348,18,0)</f>
        <v>1</v>
      </c>
      <c r="G226" s="119">
        <f>VLOOKUP(A226,'Deuda Previsional'!$A$1:$K$346,11,0)</f>
        <v>0.56168738798183038</v>
      </c>
      <c r="H226" s="119">
        <f>VLOOKUP(A226,Proyectos!$A$3:$N$348,14,0)</f>
        <v>0.95</v>
      </c>
      <c r="I226" s="126">
        <f t="shared" si="14"/>
        <v>0.68517156033108406</v>
      </c>
      <c r="J226" s="121">
        <v>71</v>
      </c>
      <c r="K226" s="77"/>
      <c r="L226" s="77"/>
      <c r="M226" s="147">
        <f>VLOOKUP(B226,'Montos por Agrupación'!$B$14:$G$20,6,FALSE)*K226</f>
        <v>0</v>
      </c>
      <c r="O226" s="257">
        <f>(VLOOKUP(B226,'Montos por Agrupación'!$B$14:$H$19,6,0)*K226)</f>
        <v>0</v>
      </c>
      <c r="Q226" s="90"/>
      <c r="T226"/>
      <c r="U226"/>
      <c r="V226"/>
      <c r="W226"/>
    </row>
    <row r="227" spans="1:23" ht="15" customHeight="1" x14ac:dyDescent="0.25">
      <c r="A227" s="73">
        <v>6114</v>
      </c>
      <c r="B227" s="77">
        <f>VLOOKUP(A227,'Agrupaciones y Códigos Comunas'!$A$1:$C$346,3,0)</f>
        <v>4</v>
      </c>
      <c r="C227" s="123" t="s">
        <v>293</v>
      </c>
      <c r="D227" s="119">
        <f>VLOOKUP(A227,'Numero de patentes'!$A$3:$N$348,14,0)</f>
        <v>0.91935483870967738</v>
      </c>
      <c r="E227" s="119">
        <f>VLOOKUP(A227,'Ing de Gestión vs Gast Interno'!$A$2:$F$347,6,0)</f>
        <v>9.8212240930232633E-2</v>
      </c>
      <c r="F227" s="119">
        <f>VLOOKUP(A227,'Reportabilidad CGR'!$A$3:$R$348,18,0)</f>
        <v>0.90384615384615385</v>
      </c>
      <c r="G227" s="119">
        <f>VLOOKUP(A227,'Deuda Previsional'!$A$1:$K$346,11,0)</f>
        <v>1</v>
      </c>
      <c r="H227" s="119">
        <f>VLOOKUP(A227,Proyectos!$A$3:$N$348,14,0)</f>
        <v>0.6</v>
      </c>
      <c r="I227" s="126">
        <f t="shared" si="14"/>
        <v>0.67234716282624507</v>
      </c>
      <c r="J227" s="121">
        <v>72</v>
      </c>
      <c r="K227" s="77"/>
      <c r="L227" s="77"/>
      <c r="M227" s="147">
        <f>VLOOKUP(B227,'Montos por Agrupación'!$B$14:$G$20,6,FALSE)*K227</f>
        <v>0</v>
      </c>
      <c r="O227" s="257">
        <f>(VLOOKUP(B227,'Montos por Agrupación'!$B$14:$H$19,6,0)*K227)</f>
        <v>0</v>
      </c>
      <c r="Q227" s="90"/>
      <c r="T227"/>
      <c r="U227"/>
      <c r="V227"/>
      <c r="W227"/>
    </row>
    <row r="228" spans="1:23" ht="15" customHeight="1" x14ac:dyDescent="0.25">
      <c r="A228" s="73">
        <v>5401</v>
      </c>
      <c r="B228" s="77">
        <f>VLOOKUP(A228,'Agrupaciones y Códigos Comunas'!$A$1:$C$346,3,0)</f>
        <v>4</v>
      </c>
      <c r="C228" s="123" t="s">
        <v>233</v>
      </c>
      <c r="D228" s="119">
        <f>VLOOKUP(A228,'Numero de patentes'!$A$3:$N$348,14,0)</f>
        <v>0.51042258859200307</v>
      </c>
      <c r="E228" s="119">
        <f>VLOOKUP(A228,'Ing de Gestión vs Gast Interno'!$A$2:$F$347,6,0)</f>
        <v>0.1003944396340028</v>
      </c>
      <c r="F228" s="119">
        <f>VLOOKUP(A228,'Reportabilidad CGR'!$A$3:$R$348,18,0)</f>
        <v>1</v>
      </c>
      <c r="G228" s="119">
        <f>VLOOKUP(A228,'Deuda Previsional'!$A$1:$K$346,11,0)</f>
        <v>1</v>
      </c>
      <c r="H228" s="119">
        <f>VLOOKUP(A228,Proyectos!$A$3:$N$348,14,0)</f>
        <v>0.66666666666666663</v>
      </c>
      <c r="I228" s="126">
        <f t="shared" si="14"/>
        <v>0.67112114678600088</v>
      </c>
      <c r="J228" s="121">
        <v>73</v>
      </c>
      <c r="K228" s="77"/>
      <c r="L228" s="77"/>
      <c r="M228" s="147">
        <f>VLOOKUP(B228,'Montos por Agrupación'!$B$14:$G$20,6,FALSE)*K228</f>
        <v>0</v>
      </c>
      <c r="O228" s="257">
        <f>(VLOOKUP(B228,'Montos por Agrupación'!$B$14:$H$19,6,0)*K228)</f>
        <v>0</v>
      </c>
      <c r="Q228" s="90"/>
      <c r="T228"/>
      <c r="U228"/>
      <c r="V228"/>
      <c r="W228"/>
    </row>
    <row r="229" spans="1:23" ht="15" customHeight="1" x14ac:dyDescent="0.25">
      <c r="A229" s="73">
        <v>6301</v>
      </c>
      <c r="B229" s="77">
        <f>VLOOKUP(A229,'Agrupaciones y Códigos Comunas'!$A$1:$C$346,3,0)</f>
        <v>4</v>
      </c>
      <c r="C229" s="123" t="s">
        <v>167</v>
      </c>
      <c r="D229" s="119">
        <f>VLOOKUP(A229,'Numero de patentes'!$A$3:$N$348,14,0)</f>
        <v>0.71301521376010113</v>
      </c>
      <c r="E229" s="119">
        <f>VLOOKUP(A229,'Ing de Gestión vs Gast Interno'!$A$2:$F$347,6,0)</f>
        <v>0.41290967932564188</v>
      </c>
      <c r="F229" s="119">
        <f>VLOOKUP(A229,'Reportabilidad CGR'!$A$3:$R$348,18,0)</f>
        <v>1</v>
      </c>
      <c r="G229" s="119">
        <f>VLOOKUP(A229,'Deuda Previsional'!$A$1:$K$346,11,0)</f>
        <v>7.617694843933609E-2</v>
      </c>
      <c r="H229" s="119">
        <f>VLOOKUP(A229,Proyectos!$A$3:$N$348,14,0)</f>
        <v>0.88888888888888884</v>
      </c>
      <c r="I229" s="126">
        <f t="shared" si="14"/>
        <v>0.63578551359567237</v>
      </c>
      <c r="J229" s="121">
        <v>74</v>
      </c>
      <c r="K229" s="77"/>
      <c r="L229" s="77"/>
      <c r="M229" s="147">
        <f>VLOOKUP(B229,'Montos por Agrupación'!$B$14:$G$20,6,FALSE)*K229</f>
        <v>0</v>
      </c>
      <c r="O229" s="257">
        <f>(VLOOKUP(B229,'Montos por Agrupación'!$B$14:$H$19,6,0)*K229)</f>
        <v>0</v>
      </c>
      <c r="Q229" s="90"/>
      <c r="T229"/>
      <c r="U229"/>
      <c r="V229"/>
      <c r="W229"/>
    </row>
    <row r="230" spans="1:23" ht="15" customHeight="1" x14ac:dyDescent="0.25">
      <c r="A230" s="73">
        <v>3304</v>
      </c>
      <c r="B230" s="77">
        <f>VLOOKUP(A230,'Agrupaciones y Códigos Comunas'!$A$1:$C$346,3,0)</f>
        <v>4</v>
      </c>
      <c r="C230" s="123" t="s">
        <v>50</v>
      </c>
      <c r="D230" s="119">
        <f>VLOOKUP(A230,'Numero de patentes'!$A$3:$N$348,14,0)</f>
        <v>0.89536138079827399</v>
      </c>
      <c r="E230" s="119">
        <f>VLOOKUP(A230,'Ing de Gestión vs Gast Interno'!$A$2:$F$347,6,0)</f>
        <v>0.32110880276548781</v>
      </c>
      <c r="F230" s="119">
        <f>VLOOKUP(A230,'Reportabilidad CGR'!$A$3:$R$348,18,0)</f>
        <v>1</v>
      </c>
      <c r="G230" s="119">
        <f>VLOOKUP(A230,'Deuda Previsional'!$A$1:$K$346,11,0)</f>
        <v>0</v>
      </c>
      <c r="H230" s="119">
        <f>VLOOKUP(A230,Proyectos!$A$3:$N$348,14,0)</f>
        <v>0.90909090909090906</v>
      </c>
      <c r="I230" s="126">
        <f t="shared" si="14"/>
        <v>0.62648517136019777</v>
      </c>
      <c r="J230" s="121">
        <v>75</v>
      </c>
      <c r="K230" s="77"/>
      <c r="L230" s="77"/>
      <c r="M230" s="147">
        <f>VLOOKUP(B230,'Montos por Agrupación'!$B$14:$G$20,6,FALSE)*K230</f>
        <v>0</v>
      </c>
      <c r="O230" s="257">
        <f>(VLOOKUP(B230,'Montos por Agrupación'!$B$14:$H$19,6,0)*K230)</f>
        <v>0</v>
      </c>
      <c r="Q230" s="90"/>
      <c r="T230"/>
      <c r="U230"/>
      <c r="V230"/>
      <c r="W230"/>
    </row>
    <row r="231" spans="1:23" ht="15" customHeight="1" x14ac:dyDescent="0.25">
      <c r="A231" s="73">
        <v>13502</v>
      </c>
      <c r="B231" s="77">
        <f>VLOOKUP(A231,'Agrupaciones y Códigos Comunas'!$A$1:$C$346,3,0)</f>
        <v>4</v>
      </c>
      <c r="C231" s="123" t="s">
        <v>65</v>
      </c>
      <c r="D231" s="119">
        <f>VLOOKUP(A231,'Numero de patentes'!$A$3:$N$348,14,0)</f>
        <v>0.8569444444444444</v>
      </c>
      <c r="E231" s="119">
        <f>VLOOKUP(A231,'Ing de Gestión vs Gast Interno'!$A$2:$F$347,6,0)</f>
        <v>0.20466498430967167</v>
      </c>
      <c r="F231" s="119">
        <f>VLOOKUP(A231,'Reportabilidad CGR'!$A$3:$R$348,18,0)</f>
        <v>0.98076923076923073</v>
      </c>
      <c r="G231" s="119">
        <f>VLOOKUP(A231,'Deuda Previsional'!$A$1:$K$346,11,0)</f>
        <v>0</v>
      </c>
      <c r="H231" s="119">
        <f>VLOOKUP(A231,Proyectos!$A$3:$N$348,14,0)</f>
        <v>1</v>
      </c>
      <c r="I231" s="126">
        <f t="shared" si="14"/>
        <v>0.62278128746022499</v>
      </c>
      <c r="J231" s="121">
        <v>76</v>
      </c>
      <c r="K231" s="77"/>
      <c r="L231" s="77"/>
      <c r="M231" s="147">
        <f>VLOOKUP(B231,'Montos por Agrupación'!$B$14:$G$20,6,FALSE)*K231</f>
        <v>0</v>
      </c>
      <c r="O231" s="257">
        <f>(VLOOKUP(B231,'Montos por Agrupación'!$B$14:$H$19,6,0)*K231)</f>
        <v>0</v>
      </c>
      <c r="Q231" s="90"/>
      <c r="T231"/>
      <c r="U231"/>
      <c r="V231"/>
      <c r="W231"/>
    </row>
    <row r="232" spans="1:23" ht="15" customHeight="1" x14ac:dyDescent="0.25">
      <c r="A232" s="73">
        <v>13303</v>
      </c>
      <c r="B232" s="77">
        <f>VLOOKUP(A232,'Agrupaciones y Códigos Comunas'!$A$1:$C$346,3,0)</f>
        <v>4</v>
      </c>
      <c r="C232" s="123" t="s">
        <v>6</v>
      </c>
      <c r="D232" s="119">
        <f>VLOOKUP(A232,'Numero de patentes'!$A$3:$N$348,14,0)</f>
        <v>0.93617021276595747</v>
      </c>
      <c r="E232" s="119">
        <f>VLOOKUP(A232,'Ing de Gestión vs Gast Interno'!$A$2:$F$347,6,0)</f>
        <v>0.21937126082019384</v>
      </c>
      <c r="F232" s="119">
        <f>VLOOKUP(A232,'Reportabilidad CGR'!$A$3:$R$348,18,0)</f>
        <v>1</v>
      </c>
      <c r="G232" s="119">
        <f>VLOOKUP(A232,'Deuda Previsional'!$A$1:$K$346,11,0)</f>
        <v>0</v>
      </c>
      <c r="H232" s="119">
        <f>VLOOKUP(A232,Proyectos!$A$3:$N$348,14,0)</f>
        <v>0.94117647058823528</v>
      </c>
      <c r="I232" s="126">
        <f t="shared" si="14"/>
        <v>0.61984421461710515</v>
      </c>
      <c r="J232" s="121">
        <v>77</v>
      </c>
      <c r="K232" s="77"/>
      <c r="L232" s="77"/>
      <c r="M232" s="147">
        <f>VLOOKUP(B232,'Montos por Agrupación'!$B$14:$G$20,6,FALSE)*K232</f>
        <v>0</v>
      </c>
      <c r="O232" s="257">
        <f>(VLOOKUP(B232,'Montos por Agrupación'!$B$14:$H$19,6,0)*K232)</f>
        <v>0</v>
      </c>
      <c r="Q232" s="90"/>
      <c r="T232"/>
      <c r="U232"/>
      <c r="V232"/>
      <c r="W232"/>
    </row>
    <row r="233" spans="1:23" ht="15" customHeight="1" x14ac:dyDescent="0.25">
      <c r="A233" s="73">
        <v>1401</v>
      </c>
      <c r="B233" s="77">
        <f>VLOOKUP(A233,'Agrupaciones y Códigos Comunas'!$A$1:$C$346,3,0)</f>
        <v>4</v>
      </c>
      <c r="C233" s="123" t="s">
        <v>264</v>
      </c>
      <c r="D233" s="119">
        <f>VLOOKUP(A233,'Numero de patentes'!$A$3:$N$348,14,0)</f>
        <v>0.78429073856975384</v>
      </c>
      <c r="E233" s="119">
        <f>VLOOKUP(A233,'Ing de Gestión vs Gast Interno'!$A$2:$F$347,6,0)</f>
        <v>0.18657645927926264</v>
      </c>
      <c r="F233" s="119">
        <f>VLOOKUP(A233,'Reportabilidad CGR'!$A$3:$R$348,18,0)</f>
        <v>1</v>
      </c>
      <c r="G233" s="119">
        <f>VLOOKUP(A233,'Deuda Previsional'!$A$1:$K$346,11,0)</f>
        <v>0</v>
      </c>
      <c r="H233" s="119">
        <f>VLOOKUP(A233,Proyectos!$A$3:$N$348,14,0)</f>
        <v>1</v>
      </c>
      <c r="I233" s="126">
        <f t="shared" si="14"/>
        <v>0.61574436571282787</v>
      </c>
      <c r="J233" s="121">
        <v>78</v>
      </c>
      <c r="K233" s="77"/>
      <c r="L233" s="77"/>
      <c r="M233" s="147">
        <f>VLOOKUP(B233,'Montos por Agrupación'!$B$14:$G$20,6,FALSE)*K233</f>
        <v>0</v>
      </c>
      <c r="O233" s="257">
        <f>(VLOOKUP(B233,'Montos por Agrupación'!$B$14:$H$19,6,0)*K233)</f>
        <v>0</v>
      </c>
      <c r="Q233" s="90"/>
      <c r="T233"/>
      <c r="U233"/>
      <c r="V233"/>
      <c r="W233"/>
    </row>
    <row r="234" spans="1:23" ht="15" customHeight="1" x14ac:dyDescent="0.25">
      <c r="A234" s="73">
        <v>8402</v>
      </c>
      <c r="B234" s="77">
        <f>VLOOKUP(A234,'Agrupaciones y Códigos Comunas'!$A$1:$C$346,3,0)</f>
        <v>4</v>
      </c>
      <c r="C234" s="123" t="s">
        <v>179</v>
      </c>
      <c r="D234" s="119">
        <f>VLOOKUP(A234,'Numero de patentes'!$A$3:$N$348,14,0)</f>
        <v>0.77178947368421058</v>
      </c>
      <c r="E234" s="119">
        <f>VLOOKUP(A234,'Ing de Gestión vs Gast Interno'!$A$2:$F$347,6,0)</f>
        <v>9.9074288958399315E-2</v>
      </c>
      <c r="F234" s="119">
        <f>VLOOKUP(A234,'Reportabilidad CGR'!$A$3:$R$348,18,0)</f>
        <v>1</v>
      </c>
      <c r="G234" s="119">
        <f>VLOOKUP(A234,'Deuda Previsional'!$A$1:$K$346,11,0)</f>
        <v>0.66909305511341788</v>
      </c>
      <c r="H234" s="119">
        <f>VLOOKUP(A234,Proyectos!$A$3:$N$348,14,0)</f>
        <v>0.60606060606060608</v>
      </c>
      <c r="I234" s="126">
        <f t="shared" si="14"/>
        <v>0.61263059800096631</v>
      </c>
      <c r="J234" s="121">
        <v>79</v>
      </c>
      <c r="K234" s="77"/>
      <c r="L234" s="77"/>
      <c r="M234" s="147">
        <f>VLOOKUP(B234,'Montos por Agrupación'!$B$14:$G$20,6,FALSE)*K234</f>
        <v>0</v>
      </c>
      <c r="O234" s="257">
        <f>(VLOOKUP(B234,'Montos por Agrupación'!$B$14:$H$19,6,0)*K234)</f>
        <v>0</v>
      </c>
      <c r="Q234" s="90"/>
      <c r="T234"/>
      <c r="U234"/>
      <c r="V234"/>
      <c r="W234"/>
    </row>
    <row r="235" spans="1:23" ht="15" customHeight="1" x14ac:dyDescent="0.25">
      <c r="A235" s="73">
        <v>11301</v>
      </c>
      <c r="B235" s="77">
        <f>VLOOKUP(A235,'Agrupaciones y Códigos Comunas'!$A$1:$C$346,3,0)</f>
        <v>4</v>
      </c>
      <c r="C235" s="123" t="s">
        <v>146</v>
      </c>
      <c r="D235" s="119">
        <f>VLOOKUP(A235,'Numero de patentes'!$A$3:$N$348,14,0)</f>
        <v>0.98951781970649899</v>
      </c>
      <c r="E235" s="119">
        <f>VLOOKUP(A235,'Ing de Gestión vs Gast Interno'!$A$2:$F$347,6,0)</f>
        <v>5.4331058014434754E-2</v>
      </c>
      <c r="F235" s="119">
        <f>VLOOKUP(A235,'Reportabilidad CGR'!$A$3:$R$348,18,0)</f>
        <v>1</v>
      </c>
      <c r="G235" s="119">
        <f>VLOOKUP(A235,'Deuda Previsional'!$A$1:$K$346,11,0)</f>
        <v>0</v>
      </c>
      <c r="H235" s="119">
        <f>VLOOKUP(A235,Proyectos!$A$3:$N$348,14,0)</f>
        <v>1</v>
      </c>
      <c r="I235" s="126">
        <f t="shared" si="14"/>
        <v>0.60981799357353683</v>
      </c>
      <c r="J235" s="121">
        <v>80</v>
      </c>
      <c r="K235" s="77"/>
      <c r="L235" s="77"/>
      <c r="M235" s="147">
        <f>VLOOKUP(B235,'Montos por Agrupación'!$B$14:$G$20,6,FALSE)*K235</f>
        <v>0</v>
      </c>
      <c r="O235" s="257">
        <f>(VLOOKUP(B235,'Montos por Agrupación'!$B$14:$H$19,6,0)*K235)</f>
        <v>0</v>
      </c>
      <c r="Q235" s="90"/>
      <c r="T235"/>
      <c r="U235"/>
      <c r="V235"/>
      <c r="W235"/>
    </row>
    <row r="236" spans="1:23" ht="15" customHeight="1" x14ac:dyDescent="0.25">
      <c r="A236" s="73">
        <v>12201</v>
      </c>
      <c r="B236" s="77">
        <f>VLOOKUP(A236,'Agrupaciones y Códigos Comunas'!$A$1:$C$346,3,0)</f>
        <v>4</v>
      </c>
      <c r="C236" s="123" t="s">
        <v>43</v>
      </c>
      <c r="D236" s="119">
        <f>VLOOKUP(A236,'Numero de patentes'!$A$3:$N$348,14,0)</f>
        <v>0.96666666666666667</v>
      </c>
      <c r="E236" s="119">
        <f>VLOOKUP(A236,'Ing de Gestión vs Gast Interno'!$A$2:$F$347,6,0)</f>
        <v>3.6884478023636459E-2</v>
      </c>
      <c r="F236" s="119">
        <f>VLOOKUP(A236,'Reportabilidad CGR'!$A$3:$R$348,18,0)</f>
        <v>0.98076923076923073</v>
      </c>
      <c r="G236" s="119">
        <f>VLOOKUP(A236,'Deuda Previsional'!$A$1:$K$346,11,0)</f>
        <v>0.64231617978540889</v>
      </c>
      <c r="H236" s="119">
        <f>VLOOKUP(A236,Proyectos!$A$3:$N$348,14,0)</f>
        <v>0.6</v>
      </c>
      <c r="I236" s="126">
        <f t="shared" si="14"/>
        <v>0.60866064438232192</v>
      </c>
      <c r="J236" s="121">
        <v>81</v>
      </c>
      <c r="K236" s="77"/>
      <c r="L236" s="77"/>
      <c r="M236" s="147">
        <f>VLOOKUP(B236,'Montos por Agrupación'!$B$14:$G$20,6,FALSE)*K236</f>
        <v>0</v>
      </c>
      <c r="O236" s="257">
        <f>(VLOOKUP(B236,'Montos por Agrupación'!$B$14:$H$19,6,0)*K236)</f>
        <v>0</v>
      </c>
      <c r="Q236" s="90"/>
      <c r="T236"/>
      <c r="U236"/>
      <c r="V236"/>
      <c r="W236"/>
    </row>
    <row r="237" spans="1:23" ht="15" customHeight="1" x14ac:dyDescent="0.25">
      <c r="A237" s="73">
        <v>5704</v>
      </c>
      <c r="B237" s="77">
        <f>VLOOKUP(A237,'Agrupaciones y Códigos Comunas'!$A$1:$C$346,3,0)</f>
        <v>4</v>
      </c>
      <c r="C237" s="123" t="s">
        <v>161</v>
      </c>
      <c r="D237" s="119">
        <f>VLOOKUP(A237,'Numero de patentes'!$A$3:$N$348,14,0)</f>
        <v>0.8571428571428571</v>
      </c>
      <c r="E237" s="119">
        <f>VLOOKUP(A237,'Ing de Gestión vs Gast Interno'!$A$2:$F$347,6,0)</f>
        <v>0.10388935672112296</v>
      </c>
      <c r="F237" s="119">
        <f>VLOOKUP(A237,'Reportabilidad CGR'!$A$3:$R$348,18,0)</f>
        <v>1</v>
      </c>
      <c r="G237" s="119">
        <f>VLOOKUP(A237,'Deuda Previsional'!$A$1:$K$346,11,0)</f>
        <v>0</v>
      </c>
      <c r="H237" s="119">
        <f>VLOOKUP(A237,Proyectos!$A$3:$N$348,14,0)</f>
        <v>1</v>
      </c>
      <c r="I237" s="126">
        <f t="shared" si="14"/>
        <v>0.60649215705851023</v>
      </c>
      <c r="J237" s="121">
        <v>82</v>
      </c>
      <c r="K237" s="77"/>
      <c r="L237" s="77"/>
      <c r="M237" s="147">
        <f>VLOOKUP(B237,'Montos por Agrupación'!$B$14:$G$20,6,FALSE)*K237</f>
        <v>0</v>
      </c>
      <c r="O237" s="257">
        <f>(VLOOKUP(B237,'Montos por Agrupación'!$B$14:$H$19,6,0)*K237)</f>
        <v>0</v>
      </c>
      <c r="Q237" s="90"/>
      <c r="T237"/>
      <c r="U237"/>
      <c r="V237"/>
      <c r="W237"/>
    </row>
    <row r="238" spans="1:23" ht="15" customHeight="1" x14ac:dyDescent="0.25">
      <c r="A238" s="73">
        <v>5405</v>
      </c>
      <c r="B238" s="77">
        <f>VLOOKUP(A238,'Agrupaciones y Códigos Comunas'!$A$1:$C$346,3,0)</f>
        <v>4</v>
      </c>
      <c r="C238" s="123" t="s">
        <v>144</v>
      </c>
      <c r="D238" s="119">
        <f>VLOOKUP(A238,'Numero de patentes'!$A$3:$N$348,14,0)</f>
        <v>0.77048458149779731</v>
      </c>
      <c r="E238" s="119">
        <f>VLOOKUP(A238,'Ing de Gestión vs Gast Interno'!$A$2:$F$347,6,0)</f>
        <v>0.49255024199369085</v>
      </c>
      <c r="F238" s="119">
        <f>VLOOKUP(A238,'Reportabilidad CGR'!$A$3:$R$348,18,0)</f>
        <v>1</v>
      </c>
      <c r="G238" s="119">
        <f>VLOOKUP(A238,'Deuda Previsional'!$A$1:$K$346,11,0)</f>
        <v>0</v>
      </c>
      <c r="H238" s="119">
        <f>VLOOKUP(A238,Proyectos!$A$3:$N$348,14,0)</f>
        <v>0.76923076923076927</v>
      </c>
      <c r="I238" s="126">
        <f t="shared" si="14"/>
        <v>0.60632773731774869</v>
      </c>
      <c r="J238" s="121">
        <v>83</v>
      </c>
      <c r="K238" s="77"/>
      <c r="L238" s="77"/>
      <c r="M238" s="147">
        <f>VLOOKUP(B238,'Montos por Agrupación'!$B$14:$G$20,6,FALSE)*K238</f>
        <v>0</v>
      </c>
      <c r="O238" s="257">
        <f>(VLOOKUP(B238,'Montos por Agrupación'!$B$14:$H$19,6,0)*K238)</f>
        <v>0</v>
      </c>
      <c r="Q238" s="90"/>
      <c r="T238"/>
      <c r="U238"/>
      <c r="V238"/>
      <c r="W238"/>
    </row>
    <row r="239" spans="1:23" ht="15" customHeight="1" x14ac:dyDescent="0.25">
      <c r="A239" s="73">
        <v>13603</v>
      </c>
      <c r="B239" s="77">
        <f>VLOOKUP(A239,'Agrupaciones y Códigos Comunas'!$A$1:$C$346,3,0)</f>
        <v>4</v>
      </c>
      <c r="C239" s="123" t="s">
        <v>237</v>
      </c>
      <c r="D239" s="119">
        <f>VLOOKUP(A239,'Numero de patentes'!$A$3:$N$348,14,0)</f>
        <v>0.73016584491259529</v>
      </c>
      <c r="E239" s="119">
        <f>VLOOKUP(A239,'Ing de Gestión vs Gast Interno'!$A$2:$F$347,6,0)</f>
        <v>0.21664077650178665</v>
      </c>
      <c r="F239" s="119">
        <f>VLOOKUP(A239,'Reportabilidad CGR'!$A$3:$R$348,18,0)</f>
        <v>0.96153846153846156</v>
      </c>
      <c r="G239" s="119">
        <f>VLOOKUP(A239,'Deuda Previsional'!$A$1:$K$346,11,0)</f>
        <v>0</v>
      </c>
      <c r="H239" s="119">
        <f>VLOOKUP(A239,Proyectos!$A$3:$N$348,14,0)</f>
        <v>0.91304347826086951</v>
      </c>
      <c r="I239" s="126">
        <f t="shared" si="14"/>
        <v>0.58256547557756999</v>
      </c>
      <c r="J239" s="121">
        <v>84</v>
      </c>
      <c r="K239" s="77"/>
      <c r="L239" s="77"/>
      <c r="M239" s="147">
        <f>VLOOKUP(B239,'Montos por Agrupación'!$B$14:$G$20,6,FALSE)*K239</f>
        <v>0</v>
      </c>
      <c r="O239" s="257">
        <f>(VLOOKUP(B239,'Montos por Agrupación'!$B$14:$H$19,6,0)*K239)</f>
        <v>0</v>
      </c>
      <c r="Q239" s="90"/>
      <c r="T239"/>
      <c r="U239"/>
      <c r="V239"/>
      <c r="W239"/>
    </row>
    <row r="240" spans="1:23" ht="15" customHeight="1" x14ac:dyDescent="0.25">
      <c r="A240" s="73">
        <v>6112</v>
      </c>
      <c r="B240" s="77">
        <f>VLOOKUP(A240,'Agrupaciones y Códigos Comunas'!$A$1:$C$346,3,0)</f>
        <v>4</v>
      </c>
      <c r="C240" s="123" t="s">
        <v>164</v>
      </c>
      <c r="D240" s="119">
        <f>VLOOKUP(A240,'Numero de patentes'!$A$3:$N$348,14,0)</f>
        <v>0.83176013325930043</v>
      </c>
      <c r="E240" s="119">
        <f>VLOOKUP(A240,'Ing de Gestión vs Gast Interno'!$A$2:$F$347,6,0)</f>
        <v>0.12607094430603286</v>
      </c>
      <c r="F240" s="119">
        <f>VLOOKUP(A240,'Reportabilidad CGR'!$A$3:$R$348,18,0)</f>
        <v>1</v>
      </c>
      <c r="G240" s="119">
        <f>VLOOKUP(A240,'Deuda Previsional'!$A$1:$K$346,11,0)</f>
        <v>0</v>
      </c>
      <c r="H240" s="119">
        <f>VLOOKUP(A240,Proyectos!$A$3:$N$348,14,0)</f>
        <v>0.88</v>
      </c>
      <c r="I240" s="126">
        <f t="shared" si="14"/>
        <v>0.57239020218713665</v>
      </c>
      <c r="J240" s="121">
        <v>85</v>
      </c>
      <c r="K240" s="77"/>
      <c r="L240" s="77"/>
      <c r="M240" s="147">
        <f>VLOOKUP(B240,'Montos por Agrupación'!$B$14:$G$20,6,FALSE)*K240</f>
        <v>0</v>
      </c>
      <c r="O240" s="257">
        <f>(VLOOKUP(B240,'Montos por Agrupación'!$B$14:$H$19,6,0)*K240)</f>
        <v>0</v>
      </c>
      <c r="Q240" s="90"/>
      <c r="T240"/>
      <c r="U240"/>
      <c r="V240"/>
      <c r="W240"/>
    </row>
    <row r="241" spans="1:23" ht="15" customHeight="1" x14ac:dyDescent="0.25">
      <c r="A241" s="73">
        <v>13203</v>
      </c>
      <c r="B241" s="77">
        <f>VLOOKUP(A241,'Agrupaciones y Códigos Comunas'!$A$1:$C$346,3,0)</f>
        <v>4</v>
      </c>
      <c r="C241" s="123" t="s">
        <v>45</v>
      </c>
      <c r="D241" s="119">
        <f>VLOOKUP(A241,'Numero de patentes'!$A$3:$N$348,14,0)</f>
        <v>0.74741735537190079</v>
      </c>
      <c r="E241" s="119">
        <f>VLOOKUP(A241,'Ing de Gestión vs Gast Interno'!$A$2:$F$347,6,0)</f>
        <v>0.17460648366210529</v>
      </c>
      <c r="F241" s="119">
        <f>VLOOKUP(A241,'Reportabilidad CGR'!$A$3:$R$348,18,0)</f>
        <v>1</v>
      </c>
      <c r="G241" s="119">
        <f>VLOOKUP(A241,'Deuda Previsional'!$A$1:$K$346,11,0)</f>
        <v>0</v>
      </c>
      <c r="H241" s="119">
        <f>VLOOKUP(A241,Proyectos!$A$3:$N$348,14,0)</f>
        <v>0.8571428571428571</v>
      </c>
      <c r="I241" s="126">
        <f t="shared" si="14"/>
        <v>0.56680588941246834</v>
      </c>
      <c r="J241" s="121">
        <v>86</v>
      </c>
      <c r="K241" s="77"/>
      <c r="L241" s="77"/>
      <c r="M241" s="147">
        <f>VLOOKUP(B241,'Montos por Agrupación'!$B$14:$G$20,6,FALSE)*K241</f>
        <v>0</v>
      </c>
      <c r="O241" s="257">
        <f>(VLOOKUP(B241,'Montos por Agrupación'!$B$14:$H$19,6,0)*K241)</f>
        <v>0</v>
      </c>
      <c r="Q241" s="90"/>
      <c r="T241"/>
      <c r="U241"/>
      <c r="V241"/>
      <c r="W241"/>
    </row>
    <row r="242" spans="1:23" ht="15" customHeight="1" x14ac:dyDescent="0.25">
      <c r="A242" s="73">
        <v>10307</v>
      </c>
      <c r="B242" s="77">
        <f>VLOOKUP(A242,'Agrupaciones y Códigos Comunas'!$A$1:$C$346,3,0)</f>
        <v>4</v>
      </c>
      <c r="C242" s="123" t="s">
        <v>40</v>
      </c>
      <c r="D242" s="119">
        <f>VLOOKUP(A242,'Numero de patentes'!$A$3:$N$348,14,0)</f>
        <v>0.7441016333938294</v>
      </c>
      <c r="E242" s="119">
        <f>VLOOKUP(A242,'Ing de Gestión vs Gast Interno'!$A$2:$F$347,6,0)</f>
        <v>9.7055124240844212E-2</v>
      </c>
      <c r="F242" s="119">
        <f>VLOOKUP(A242,'Reportabilidad CGR'!$A$3:$R$348,18,0)</f>
        <v>1</v>
      </c>
      <c r="G242" s="119">
        <f>VLOOKUP(A242,'Deuda Previsional'!$A$1:$K$346,11,0)</f>
        <v>0.10697413081235327</v>
      </c>
      <c r="H242" s="119">
        <f>VLOOKUP(A242,Proyectos!$A$3:$N$348,14,0)</f>
        <v>0.83333333333333337</v>
      </c>
      <c r="I242" s="126">
        <f t="shared" si="14"/>
        <v>0.56521601435002244</v>
      </c>
      <c r="J242" s="121">
        <v>87</v>
      </c>
      <c r="K242" s="77"/>
      <c r="L242" s="77"/>
      <c r="M242" s="147">
        <f>VLOOKUP(B242,'Montos por Agrupación'!$B$14:$G$20,6,FALSE)*K242</f>
        <v>0</v>
      </c>
      <c r="O242" s="257">
        <f>(VLOOKUP(B242,'Montos por Agrupación'!$B$14:$H$19,6,0)*K242)</f>
        <v>0</v>
      </c>
      <c r="Q242" s="90"/>
      <c r="T242"/>
      <c r="U242"/>
      <c r="V242"/>
      <c r="W242"/>
    </row>
    <row r="243" spans="1:23" ht="15" customHeight="1" x14ac:dyDescent="0.25">
      <c r="A243" s="73">
        <v>4106</v>
      </c>
      <c r="B243" s="77">
        <f>VLOOKUP(A243,'Agrupaciones y Códigos Comunas'!$A$1:$C$346,3,0)</f>
        <v>4</v>
      </c>
      <c r="C243" s="123" t="s">
        <v>239</v>
      </c>
      <c r="D243" s="119">
        <f>VLOOKUP(A243,'Numero de patentes'!$A$3:$N$348,14,0)</f>
        <v>0.81018622391743322</v>
      </c>
      <c r="E243" s="119">
        <f>VLOOKUP(A243,'Ing de Gestión vs Gast Interno'!$A$2:$F$347,6,0)</f>
        <v>0.16405225166431106</v>
      </c>
      <c r="F243" s="119">
        <f>VLOOKUP(A243,'Reportabilidad CGR'!$A$3:$R$348,18,0)</f>
        <v>1</v>
      </c>
      <c r="G243" s="119">
        <f>VLOOKUP(A243,'Deuda Previsional'!$A$1:$K$346,11,0)</f>
        <v>0</v>
      </c>
      <c r="H243" s="119">
        <f>VLOOKUP(A243,Proyectos!$A$3:$N$348,14,0)</f>
        <v>0.82692307692307687</v>
      </c>
      <c r="I243" s="126">
        <f t="shared" si="14"/>
        <v>0.56190599580152867</v>
      </c>
      <c r="J243" s="121">
        <v>88</v>
      </c>
      <c r="K243" s="77"/>
      <c r="L243" s="77"/>
      <c r="M243" s="147">
        <f>VLOOKUP(B243,'Montos por Agrupación'!$B$14:$G$20,6,FALSE)*K243</f>
        <v>0</v>
      </c>
      <c r="O243" s="257">
        <f>(VLOOKUP(B243,'Montos por Agrupación'!$B$14:$H$19,6,0)*K243)</f>
        <v>0</v>
      </c>
      <c r="Q243" s="90"/>
      <c r="T243"/>
      <c r="U243"/>
      <c r="V243"/>
      <c r="W243"/>
    </row>
    <row r="244" spans="1:23" ht="15" customHeight="1" x14ac:dyDescent="0.25">
      <c r="A244" s="73">
        <v>10103</v>
      </c>
      <c r="B244" s="77">
        <f>VLOOKUP(A244,'Agrupaciones y Códigos Comunas'!$A$1:$C$346,3,0)</f>
        <v>4</v>
      </c>
      <c r="C244" s="123" t="s">
        <v>24</v>
      </c>
      <c r="D244" s="119">
        <f>VLOOKUP(A244,'Numero de patentes'!$A$3:$N$348,14,0)</f>
        <v>0.51020408163265307</v>
      </c>
      <c r="E244" s="119">
        <f>VLOOKUP(A244,'Ing de Gestión vs Gast Interno'!$A$2:$F$347,6,0)</f>
        <v>1.7240567446543308E-2</v>
      </c>
      <c r="F244" s="119">
        <f>VLOOKUP(A244,'Reportabilidad CGR'!$A$3:$R$348,18,0)</f>
        <v>1</v>
      </c>
      <c r="G244" s="119">
        <f>VLOOKUP(A244,'Deuda Previsional'!$A$1:$K$346,11,0)</f>
        <v>0</v>
      </c>
      <c r="H244" s="119">
        <f>VLOOKUP(A244,Proyectos!$A$3:$N$348,14,0)</f>
        <v>1</v>
      </c>
      <c r="I244" s="126">
        <f t="shared" si="14"/>
        <v>0.55446852165257399</v>
      </c>
      <c r="J244" s="121">
        <v>89</v>
      </c>
      <c r="K244" s="77"/>
      <c r="L244" s="77"/>
      <c r="M244" s="147">
        <f>VLOOKUP(B244,'Montos por Agrupación'!$B$14:$G$20,6,FALSE)*K244</f>
        <v>0</v>
      </c>
      <c r="O244" s="257">
        <f>(VLOOKUP(B244,'Montos por Agrupación'!$B$14:$H$19,6,0)*K244)</f>
        <v>0</v>
      </c>
      <c r="Q244" s="90"/>
      <c r="T244"/>
      <c r="U244"/>
      <c r="V244"/>
      <c r="W244"/>
    </row>
    <row r="245" spans="1:23" ht="15" customHeight="1" x14ac:dyDescent="0.25">
      <c r="A245" s="73">
        <v>13403</v>
      </c>
      <c r="B245" s="77">
        <f>VLOOKUP(A245,'Agrupaciones y Códigos Comunas'!$A$1:$C$346,3,0)</f>
        <v>4</v>
      </c>
      <c r="C245" s="123" t="s">
        <v>198</v>
      </c>
      <c r="D245" s="119">
        <f>VLOOKUP(A245,'Numero de patentes'!$A$3:$N$348,14,0)</f>
        <v>0.8328840970350404</v>
      </c>
      <c r="E245" s="119">
        <f>VLOOKUP(A245,'Ing de Gestión vs Gast Interno'!$A$2:$F$347,6,0)</f>
        <v>0.32494730460848431</v>
      </c>
      <c r="F245" s="119">
        <f>VLOOKUP(A245,'Reportabilidad CGR'!$A$3:$R$348,18,0)</f>
        <v>0.67307692307692313</v>
      </c>
      <c r="G245" s="119">
        <f>VLOOKUP(A245,'Deuda Previsional'!$A$1:$K$346,11,0)</f>
        <v>0</v>
      </c>
      <c r="H245" s="119">
        <f>VLOOKUP(A245,Proyectos!$A$3:$N$348,14,0)</f>
        <v>0.88888888888888884</v>
      </c>
      <c r="I245" s="126">
        <f t="shared" si="14"/>
        <v>0.54955992190725222</v>
      </c>
      <c r="J245" s="121">
        <v>90</v>
      </c>
      <c r="K245" s="77"/>
      <c r="L245" s="77"/>
      <c r="M245" s="147">
        <f>VLOOKUP(B245,'Montos por Agrupación'!$B$14:$G$20,6,FALSE)*K245</f>
        <v>0</v>
      </c>
      <c r="O245" s="257">
        <f>(VLOOKUP(B245,'Montos por Agrupación'!$B$14:$H$19,6,0)*K245)</f>
        <v>0</v>
      </c>
      <c r="Q245" s="90"/>
      <c r="T245"/>
      <c r="U245"/>
      <c r="V245"/>
      <c r="W245"/>
    </row>
    <row r="246" spans="1:23" ht="15" customHeight="1" x14ac:dyDescent="0.25">
      <c r="A246" s="73">
        <v>5304</v>
      </c>
      <c r="B246" s="77">
        <f>VLOOKUP(A246,'Agrupaciones y Códigos Comunas'!$A$1:$C$346,3,0)</f>
        <v>4</v>
      </c>
      <c r="C246" s="123" t="s">
        <v>102</v>
      </c>
      <c r="D246" s="119">
        <f>VLOOKUP(A246,'Numero de patentes'!$A$3:$N$348,14,0)</f>
        <v>0.69906621392190149</v>
      </c>
      <c r="E246" s="119">
        <f>VLOOKUP(A246,'Ing de Gestión vs Gast Interno'!$A$2:$F$347,6,0)</f>
        <v>0.13480426270872262</v>
      </c>
      <c r="F246" s="119">
        <f>VLOOKUP(A246,'Reportabilidad CGR'!$A$3:$R$348,18,0)</f>
        <v>1</v>
      </c>
      <c r="G246" s="119">
        <f>VLOOKUP(A246,'Deuda Previsional'!$A$1:$K$346,11,0)</f>
        <v>0</v>
      </c>
      <c r="H246" s="119">
        <f>VLOOKUP(A246,Proyectos!$A$3:$N$348,14,0)</f>
        <v>0.83333333333333337</v>
      </c>
      <c r="I246" s="126">
        <f t="shared" si="14"/>
        <v>0.54686747393393476</v>
      </c>
      <c r="J246" s="121">
        <v>91</v>
      </c>
      <c r="K246" s="77"/>
      <c r="L246" s="77"/>
      <c r="M246" s="147">
        <f>VLOOKUP(B246,'Montos por Agrupación'!$B$14:$G$20,6,FALSE)*K246</f>
        <v>0</v>
      </c>
      <c r="O246" s="257">
        <f>(VLOOKUP(B246,'Montos por Agrupación'!$B$14:$H$19,6,0)*K246)</f>
        <v>0</v>
      </c>
      <c r="Q246" s="90"/>
      <c r="T246"/>
      <c r="U246"/>
      <c r="V246"/>
      <c r="W246"/>
    </row>
    <row r="247" spans="1:23" ht="15" customHeight="1" x14ac:dyDescent="0.25">
      <c r="A247" s="73">
        <v>6202</v>
      </c>
      <c r="B247" s="77">
        <f>VLOOKUP(A247,'Agrupaciones y Códigos Comunas'!$A$1:$C$346,3,0)</f>
        <v>4</v>
      </c>
      <c r="C247" s="123" t="s">
        <v>265</v>
      </c>
      <c r="D247" s="119">
        <f>VLOOKUP(A247,'Numero de patentes'!$A$3:$N$348,14,0)</f>
        <v>0.73654390934844194</v>
      </c>
      <c r="E247" s="119">
        <f>VLOOKUP(A247,'Ing de Gestión vs Gast Interno'!$A$2:$F$347,6,0)</f>
        <v>9.3001383795105433E-2</v>
      </c>
      <c r="F247" s="119">
        <f>VLOOKUP(A247,'Reportabilidad CGR'!$A$3:$R$348,18,0)</f>
        <v>1</v>
      </c>
      <c r="G247" s="119">
        <f>VLOOKUP(A247,'Deuda Previsional'!$A$1:$K$346,11,0)</f>
        <v>0</v>
      </c>
      <c r="H247" s="119">
        <f>VLOOKUP(A247,Proyectos!$A$3:$N$348,14,0)</f>
        <v>0.81818181818181823</v>
      </c>
      <c r="I247" s="126">
        <f t="shared" si="14"/>
        <v>0.5377092131484108</v>
      </c>
      <c r="J247" s="121">
        <v>92</v>
      </c>
      <c r="K247" s="77"/>
      <c r="L247" s="77"/>
      <c r="M247" s="147">
        <f>VLOOKUP(B247,'Montos por Agrupación'!$B$14:$G$20,6,FALSE)*K247</f>
        <v>0</v>
      </c>
      <c r="O247" s="257">
        <f>(VLOOKUP(B247,'Montos por Agrupación'!$B$14:$H$19,6,0)*K247)</f>
        <v>0</v>
      </c>
      <c r="Q247" s="90"/>
      <c r="T247"/>
      <c r="U247"/>
      <c r="V247"/>
      <c r="W247"/>
    </row>
    <row r="248" spans="1:23" ht="15" customHeight="1" x14ac:dyDescent="0.25">
      <c r="A248" s="73">
        <v>14106</v>
      </c>
      <c r="B248" s="77">
        <f>VLOOKUP(A248,'Agrupaciones y Códigos Comunas'!$A$1:$C$346,3,0)</f>
        <v>4</v>
      </c>
      <c r="C248" s="123" t="s">
        <v>32</v>
      </c>
      <c r="D248" s="119">
        <f>VLOOKUP(A248,'Numero de patentes'!$A$3:$N$348,14,0)</f>
        <v>0.47290640394088668</v>
      </c>
      <c r="E248" s="119">
        <f>VLOOKUP(A248,'Ing de Gestión vs Gast Interno'!$A$2:$F$347,6,0)</f>
        <v>8.0539946225452533E-2</v>
      </c>
      <c r="F248" s="119">
        <f>VLOOKUP(A248,'Reportabilidad CGR'!$A$3:$R$348,18,0)</f>
        <v>0.98076923076923073</v>
      </c>
      <c r="G248" s="119">
        <f>VLOOKUP(A248,'Deuda Previsional'!$A$1:$K$346,11,0)</f>
        <v>0</v>
      </c>
      <c r="H248" s="119">
        <f>VLOOKUP(A248,Proyectos!$A$3:$N$348,14,0)</f>
        <v>0.91891891891891897</v>
      </c>
      <c r="I248" s="126">
        <f t="shared" si="14"/>
        <v>0.53522815146870095</v>
      </c>
      <c r="J248" s="121">
        <v>93</v>
      </c>
      <c r="K248" s="77"/>
      <c r="L248" s="77"/>
      <c r="M248" s="147">
        <f>VLOOKUP(B248,'Montos por Agrupación'!$B$14:$G$20,6,FALSE)*K248</f>
        <v>0</v>
      </c>
      <c r="O248" s="257">
        <f>(VLOOKUP(B248,'Montos por Agrupación'!$B$14:$H$19,6,0)*K248)</f>
        <v>0</v>
      </c>
      <c r="Q248" s="90"/>
      <c r="T248"/>
      <c r="U248"/>
      <c r="V248"/>
      <c r="W248"/>
    </row>
    <row r="249" spans="1:23" ht="15" customHeight="1" x14ac:dyDescent="0.25">
      <c r="A249" s="73">
        <v>14105</v>
      </c>
      <c r="B249" s="77">
        <f>VLOOKUP(A249,'Agrupaciones y Códigos Comunas'!$A$1:$C$346,3,0)</f>
        <v>4</v>
      </c>
      <c r="C249" s="123" t="s">
        <v>269</v>
      </c>
      <c r="D249" s="119">
        <f>VLOOKUP(A249,'Numero de patentes'!$A$3:$N$348,14,0)</f>
        <v>0.92911877394636011</v>
      </c>
      <c r="E249" s="119">
        <f>VLOOKUP(A249,'Ing de Gestión vs Gast Interno'!$A$2:$F$347,6,0)</f>
        <v>5.4383975378440745E-2</v>
      </c>
      <c r="F249" s="119">
        <f>VLOOKUP(A249,'Reportabilidad CGR'!$A$3:$R$348,18,0)</f>
        <v>0.98076923076923073</v>
      </c>
      <c r="G249" s="119">
        <f>VLOOKUP(A249,'Deuda Previsional'!$A$1:$K$346,11,0)</f>
        <v>0.12137139141625813</v>
      </c>
      <c r="H249" s="119">
        <f>VLOOKUP(A249,Proyectos!$A$3:$N$348,14,0)</f>
        <v>0.62962962962962965</v>
      </c>
      <c r="I249" s="126">
        <f t="shared" si="14"/>
        <v>0.51310568579631077</v>
      </c>
      <c r="J249" s="121">
        <v>94</v>
      </c>
      <c r="K249" s="77"/>
      <c r="L249" s="77"/>
      <c r="M249" s="147">
        <f>VLOOKUP(B249,'Montos por Agrupación'!$B$14:$G$20,6,FALSE)*K249</f>
        <v>0</v>
      </c>
      <c r="O249" s="257">
        <f>(VLOOKUP(B249,'Montos por Agrupación'!$B$14:$H$19,6,0)*K249)</f>
        <v>0</v>
      </c>
      <c r="Q249" s="90"/>
      <c r="T249"/>
      <c r="U249"/>
      <c r="V249"/>
      <c r="W249"/>
    </row>
    <row r="250" spans="1:23" ht="15" customHeight="1" x14ac:dyDescent="0.25">
      <c r="A250" s="73">
        <v>6303</v>
      </c>
      <c r="B250" s="77">
        <f>VLOOKUP(A250,'Agrupaciones y Códigos Comunas'!$A$1:$C$346,3,0)</f>
        <v>4</v>
      </c>
      <c r="C250" s="123" t="s">
        <v>297</v>
      </c>
      <c r="D250" s="119">
        <f>VLOOKUP(A250,'Numero de patentes'!$A$3:$N$348,14,0)</f>
        <v>0.83891314895681712</v>
      </c>
      <c r="E250" s="119">
        <f>VLOOKUP(A250,'Ing de Gestión vs Gast Interno'!$A$2:$F$347,6,0)</f>
        <v>0.17939764459277865</v>
      </c>
      <c r="F250" s="119">
        <f>VLOOKUP(A250,'Reportabilidad CGR'!$A$3:$R$348,18,0)</f>
        <v>1</v>
      </c>
      <c r="G250" s="119">
        <f>VLOOKUP(A250,'Deuda Previsional'!$A$1:$K$346,11,0)</f>
        <v>0</v>
      </c>
      <c r="H250" s="119">
        <f>VLOOKUP(A250,Proyectos!$A$3:$N$348,14,0)</f>
        <v>0.61111111111111116</v>
      </c>
      <c r="I250" s="126">
        <f t="shared" si="14"/>
        <v>0.50310417714757083</v>
      </c>
      <c r="J250" s="121">
        <v>95</v>
      </c>
      <c r="K250" s="77"/>
      <c r="L250" s="77"/>
      <c r="M250" s="147">
        <f>VLOOKUP(B250,'Montos por Agrupación'!$B$14:$G$20,6,FALSE)*K250</f>
        <v>0</v>
      </c>
      <c r="O250" s="257">
        <f>(VLOOKUP(B250,'Montos por Agrupación'!$B$14:$H$19,6,0)*K250)</f>
        <v>0</v>
      </c>
      <c r="Q250" s="90"/>
      <c r="T250"/>
      <c r="U250"/>
      <c r="V250"/>
      <c r="W250"/>
    </row>
    <row r="251" spans="1:23" ht="15" customHeight="1" thickBot="1" x14ac:dyDescent="0.3">
      <c r="A251" s="270">
        <v>5506</v>
      </c>
      <c r="B251" s="247">
        <f>VLOOKUP(A251,'Agrupaciones y Códigos Comunas'!$A$1:$C$346,3,0)</f>
        <v>4</v>
      </c>
      <c r="C251" s="246" t="s">
        <v>158</v>
      </c>
      <c r="D251" s="248">
        <f>VLOOKUP(A251,'Numero de patentes'!$A$3:$N$348,14,0)</f>
        <v>0.78128231644260604</v>
      </c>
      <c r="E251" s="248">
        <f>VLOOKUP(A251,'Ing de Gestión vs Gast Interno'!$A$2:$F$347,6,0)</f>
        <v>0.16595599475755923</v>
      </c>
      <c r="F251" s="248">
        <f>VLOOKUP(A251,'Reportabilidad CGR'!$A$3:$R$348,18,0)</f>
        <v>0.19230769230769232</v>
      </c>
      <c r="G251" s="248">
        <f>VLOOKUP(A251,'Deuda Previsional'!$A$1:$K$346,11,0)</f>
        <v>0</v>
      </c>
      <c r="H251" s="248">
        <f>VLOOKUP(A251,Proyectos!$A$3:$N$348,14,0)</f>
        <v>0.83333333333333337</v>
      </c>
      <c r="I251" s="249">
        <f t="shared" si="14"/>
        <v>0.39978096905731092</v>
      </c>
      <c r="J251" s="250">
        <v>96</v>
      </c>
      <c r="K251" s="247"/>
      <c r="L251" s="247"/>
      <c r="M251" s="251">
        <f>VLOOKUP(B251,'Montos por Agrupación'!$B$14:$G$20,6,FALSE)*K251</f>
        <v>0</v>
      </c>
      <c r="O251" s="257">
        <f>(VLOOKUP(B251,'Montos por Agrupación'!$B$14:$H$19,6,0)*K251)</f>
        <v>0</v>
      </c>
      <c r="Q251" s="90"/>
      <c r="T251"/>
      <c r="U251"/>
      <c r="V251"/>
      <c r="W251"/>
    </row>
    <row r="252" spans="1:23" ht="15" customHeight="1" thickTop="1" x14ac:dyDescent="0.25">
      <c r="A252" s="272">
        <v>5201</v>
      </c>
      <c r="B252" s="281">
        <f>VLOOKUP(A252,'Agrupaciones y Códigos Comunas'!$A$1:$C$346,3,0)</f>
        <v>5</v>
      </c>
      <c r="C252" s="274" t="s">
        <v>289</v>
      </c>
      <c r="D252" s="283">
        <f>VLOOKUP(A252,'Numero de patentes'!$A$3:$N$348,14,0)</f>
        <v>0</v>
      </c>
      <c r="E252" s="283">
        <f>VLOOKUP(A252,'Ing de Gestión vs Gast Interno'!$A$2:$F$347,6,0)</f>
        <v>1.0295113106506739E-2</v>
      </c>
      <c r="F252" s="283">
        <f>VLOOKUP(A252,'Reportabilidad CGR'!$A$3:$R$348,18,0)</f>
        <v>1</v>
      </c>
      <c r="G252" s="283">
        <f>VLOOKUP(A252,'Deuda Previsional'!$A$1:$K$346,11,0)</f>
        <v>1</v>
      </c>
      <c r="H252" s="283">
        <f>VLOOKUP(A252,Proyectos!$A$3:$N$348,14,0)</f>
        <v>0.75</v>
      </c>
      <c r="I252" s="276">
        <f>(D252*$D$9+E252*$E$9+F252*$F$9+G252*$G$9+H252*$H$9)</f>
        <v>0.9</v>
      </c>
      <c r="J252" s="277">
        <v>1</v>
      </c>
      <c r="K252" s="278">
        <f>I252/SUM($I$252:$I$306)</f>
        <v>2.1169935134709036E-2</v>
      </c>
      <c r="L252" s="278"/>
      <c r="M252" s="279">
        <f>+P252</f>
        <v>9068284</v>
      </c>
      <c r="O252" s="257">
        <f>(VLOOKUP(B252,'Montos por Agrupación'!$B$14:$H$19,6,0)*K252)</f>
        <v>9068283.6805376299</v>
      </c>
      <c r="P252" s="252">
        <v>9068284</v>
      </c>
      <c r="Q252" s="149">
        <f>SUM(P252:P306)</f>
        <v>428356706</v>
      </c>
      <c r="R252" s="148">
        <f>+'Montos por Agrupación'!G19</f>
        <v>428356706</v>
      </c>
      <c r="S252" s="148">
        <f>+R252-Q252</f>
        <v>0</v>
      </c>
      <c r="T252" s="300"/>
      <c r="U252"/>
      <c r="V252"/>
      <c r="W252"/>
    </row>
    <row r="253" spans="1:23" ht="15" customHeight="1" x14ac:dyDescent="0.25">
      <c r="A253" s="280">
        <v>7106</v>
      </c>
      <c r="B253" s="281">
        <f>VLOOKUP(A253,'Agrupaciones y Códigos Comunas'!$A$1:$C$346,3,0)</f>
        <v>5</v>
      </c>
      <c r="C253" s="282" t="s">
        <v>170</v>
      </c>
      <c r="D253" s="283">
        <f>VLOOKUP(A253,'Numero de patentes'!$A$3:$N$348,14,0)</f>
        <v>0.77707006369426757</v>
      </c>
      <c r="E253" s="283">
        <f>VLOOKUP(A253,'Ing de Gestión vs Gast Interno'!$A$2:$F$347,6,0)</f>
        <v>0.54450152140085206</v>
      </c>
      <c r="F253" s="283">
        <f>VLOOKUP(A253,'Reportabilidad CGR'!$A$3:$R$348,18,0)</f>
        <v>0.98076923076923073</v>
      </c>
      <c r="G253" s="283">
        <f>VLOOKUP(A253,'Deuda Previsional'!$A$1:$K$346,11,0)</f>
        <v>1</v>
      </c>
      <c r="H253" s="283">
        <f>VLOOKUP(A253,Proyectos!$A$3:$N$348,14,0)</f>
        <v>1</v>
      </c>
      <c r="I253" s="276">
        <f t="shared" ref="I253:I284" si="15">(D253*$D$8+E253*$E$8+F253*$F$8+G253*$G$8+H253*$H$8)</f>
        <v>0.88276115680344347</v>
      </c>
      <c r="J253" s="285">
        <v>2</v>
      </c>
      <c r="K253" s="286">
        <f t="shared" ref="K253:K306" si="16">I253/SUM($I$252:$I$306)</f>
        <v>2.0764440476632898E-2</v>
      </c>
      <c r="L253" s="286"/>
      <c r="M253" s="279">
        <f t="shared" ref="M253:M306" si="17">+P253</f>
        <v>8894587</v>
      </c>
      <c r="O253" s="257">
        <f>(VLOOKUP(B253,'Montos por Agrupación'!$B$14:$H$19,6,0)*K253)</f>
        <v>8894587.3245035391</v>
      </c>
      <c r="P253" s="252">
        <v>8894587</v>
      </c>
      <c r="Q253" s="90"/>
      <c r="T253" s="159"/>
      <c r="U253"/>
      <c r="V253"/>
      <c r="W253"/>
    </row>
    <row r="254" spans="1:23" ht="15" customHeight="1" x14ac:dyDescent="0.25">
      <c r="A254" s="280">
        <v>7108</v>
      </c>
      <c r="B254" s="281">
        <f>VLOOKUP(A254,'Agrupaciones y Códigos Comunas'!$A$1:$C$346,3,0)</f>
        <v>5</v>
      </c>
      <c r="C254" s="282" t="s">
        <v>171</v>
      </c>
      <c r="D254" s="283">
        <f>VLOOKUP(A254,'Numero de patentes'!$A$3:$N$348,14,0)</f>
        <v>0.73771626297577853</v>
      </c>
      <c r="E254" s="283">
        <f>VLOOKUP(A254,'Ing de Gestión vs Gast Interno'!$A$2:$F$347,6,0)</f>
        <v>0.45815220568709125</v>
      </c>
      <c r="F254" s="283">
        <f>VLOOKUP(A254,'Reportabilidad CGR'!$A$3:$R$348,18,0)</f>
        <v>0.98076923076923073</v>
      </c>
      <c r="G254" s="283">
        <f>VLOOKUP(A254,'Deuda Previsional'!$A$1:$K$346,11,0)</f>
        <v>1</v>
      </c>
      <c r="H254" s="283">
        <f>VLOOKUP(A254,Proyectos!$A$3:$N$348,14,0)</f>
        <v>1</v>
      </c>
      <c r="I254" s="276">
        <f t="shared" si="15"/>
        <v>0.8615559135888422</v>
      </c>
      <c r="J254" s="285">
        <v>3</v>
      </c>
      <c r="K254" s="286">
        <f t="shared" si="16"/>
        <v>2.0265647561778635E-2</v>
      </c>
      <c r="L254" s="286"/>
      <c r="M254" s="279">
        <f t="shared" si="17"/>
        <v>8680926</v>
      </c>
      <c r="O254" s="257">
        <f>(VLOOKUP(B254,'Montos por Agrupación'!$B$14:$H$19,6,0)*K254)</f>
        <v>8680926.0345204268</v>
      </c>
      <c r="P254" s="252">
        <v>8680926</v>
      </c>
      <c r="Q254" s="90"/>
      <c r="T254" s="159"/>
      <c r="U254"/>
      <c r="V254"/>
      <c r="W254"/>
    </row>
    <row r="255" spans="1:23" ht="15" customHeight="1" x14ac:dyDescent="0.25">
      <c r="A255" s="280">
        <v>13504</v>
      </c>
      <c r="B255" s="281">
        <f>VLOOKUP(A255,'Agrupaciones y Códigos Comunas'!$A$1:$C$346,3,0)</f>
        <v>5</v>
      </c>
      <c r="C255" s="282" t="s">
        <v>199</v>
      </c>
      <c r="D255" s="283">
        <f>VLOOKUP(A255,'Numero de patentes'!$A$3:$N$348,14,0)</f>
        <v>0.86374815543531724</v>
      </c>
      <c r="E255" s="283">
        <f>VLOOKUP(A255,'Ing de Gestión vs Gast Interno'!$A$2:$F$347,6,0)</f>
        <v>0.4485578839199047</v>
      </c>
      <c r="F255" s="283">
        <f>VLOOKUP(A255,'Reportabilidad CGR'!$A$3:$R$348,18,0)</f>
        <v>0.82692307692307687</v>
      </c>
      <c r="G255" s="283">
        <f>VLOOKUP(A255,'Deuda Previsional'!$A$1:$K$346,11,0)</f>
        <v>1</v>
      </c>
      <c r="H255" s="283">
        <f>VLOOKUP(A255,Proyectos!$A$3:$N$348,14,0)</f>
        <v>1</v>
      </c>
      <c r="I255" s="276">
        <f t="shared" si="15"/>
        <v>0.84147100771212813</v>
      </c>
      <c r="J255" s="285">
        <v>4</v>
      </c>
      <c r="K255" s="286">
        <f t="shared" si="16"/>
        <v>1.9793207390004442E-2</v>
      </c>
      <c r="L255" s="286"/>
      <c r="M255" s="279">
        <f t="shared" si="17"/>
        <v>8478553</v>
      </c>
      <c r="O255" s="257">
        <f>(VLOOKUP(B255,'Montos por Agrupación'!$B$14:$H$19,6,0)*K255)</f>
        <v>8478553.1187571604</v>
      </c>
      <c r="P255" s="252">
        <v>8478553</v>
      </c>
      <c r="Q255" s="90"/>
      <c r="T255" s="159"/>
      <c r="U255"/>
      <c r="V255"/>
      <c r="W255"/>
    </row>
    <row r="256" spans="1:23" ht="15" customHeight="1" x14ac:dyDescent="0.25">
      <c r="A256" s="280">
        <v>11303</v>
      </c>
      <c r="B256" s="281">
        <f>VLOOKUP(A256,'Agrupaciones y Códigos Comunas'!$A$1:$C$346,3,0)</f>
        <v>5</v>
      </c>
      <c r="C256" s="282" t="s">
        <v>192</v>
      </c>
      <c r="D256" s="283">
        <f>VLOOKUP(A256,'Numero de patentes'!$A$3:$N$348,14,0)</f>
        <v>0.97619047619047616</v>
      </c>
      <c r="E256" s="283">
        <f>VLOOKUP(A256,'Ing de Gestión vs Gast Interno'!$A$2:$F$347,6,0)</f>
        <v>0.1916870229284553</v>
      </c>
      <c r="F256" s="283">
        <f>VLOOKUP(A256,'Reportabilidad CGR'!$A$3:$R$348,18,0)</f>
        <v>1</v>
      </c>
      <c r="G256" s="283">
        <f>VLOOKUP(A256,'Deuda Previsional'!$A$1:$K$346,11,0)</f>
        <v>1</v>
      </c>
      <c r="H256" s="283">
        <f>VLOOKUP(A256,Proyectos!$A$3:$N$348,14,0)</f>
        <v>1</v>
      </c>
      <c r="I256" s="276">
        <f t="shared" si="15"/>
        <v>0.83595645220473869</v>
      </c>
      <c r="J256" s="285">
        <v>5</v>
      </c>
      <c r="K256" s="286">
        <f t="shared" si="16"/>
        <v>1.9663493187350903E-2</v>
      </c>
      <c r="L256" s="286"/>
      <c r="M256" s="279">
        <f t="shared" si="17"/>
        <v>8422989</v>
      </c>
      <c r="O256" s="257">
        <f>(VLOOKUP(B256,'Montos por Agrupación'!$B$14:$H$19,6,0)*K256)</f>
        <v>8422989.1701870728</v>
      </c>
      <c r="P256" s="252">
        <v>8422989</v>
      </c>
      <c r="Q256" s="90"/>
      <c r="T256" s="159"/>
      <c r="U256"/>
      <c r="V256"/>
      <c r="W256"/>
    </row>
    <row r="257" spans="1:23" ht="15" customHeight="1" x14ac:dyDescent="0.25">
      <c r="A257" s="280">
        <v>7303</v>
      </c>
      <c r="B257" s="281">
        <f>VLOOKUP(A257,'Agrupaciones y Códigos Comunas'!$A$1:$C$346,3,0)</f>
        <v>5</v>
      </c>
      <c r="C257" s="282" t="s">
        <v>117</v>
      </c>
      <c r="D257" s="283">
        <f>VLOOKUP(A257,'Numero de patentes'!$A$3:$N$348,14,0)</f>
        <v>0.95363998551249551</v>
      </c>
      <c r="E257" s="283">
        <f>VLOOKUP(A257,'Ing de Gestión vs Gast Interno'!$A$2:$F$347,6,0)</f>
        <v>0.18696286999512732</v>
      </c>
      <c r="F257" s="283">
        <f>VLOOKUP(A257,'Reportabilidad CGR'!$A$3:$R$348,18,0)</f>
        <v>0.98076923076923073</v>
      </c>
      <c r="G257" s="283">
        <f>VLOOKUP(A257,'Deuda Previsional'!$A$1:$K$346,11,0)</f>
        <v>1</v>
      </c>
      <c r="H257" s="283">
        <f>VLOOKUP(A257,Proyectos!$A$3:$N$348,14,0)</f>
        <v>1</v>
      </c>
      <c r="I257" s="276">
        <f t="shared" si="15"/>
        <v>0.82891041870412119</v>
      </c>
      <c r="J257" s="285">
        <v>6</v>
      </c>
      <c r="K257" s="286">
        <f t="shared" si="16"/>
        <v>1.9497755329389726E-2</v>
      </c>
      <c r="L257" s="286"/>
      <c r="M257" s="279">
        <f t="shared" si="17"/>
        <v>8351994</v>
      </c>
      <c r="O257" s="257">
        <f>(VLOOKUP(B257,'Montos por Agrupación'!$B$14:$H$19,6,0)*K257)</f>
        <v>8351994.2472913284</v>
      </c>
      <c r="P257" s="252">
        <v>8351994</v>
      </c>
      <c r="Q257" s="90"/>
      <c r="T257" s="159"/>
      <c r="U257"/>
      <c r="V257"/>
      <c r="W257"/>
    </row>
    <row r="258" spans="1:23" ht="15" customHeight="1" x14ac:dyDescent="0.25">
      <c r="A258" s="280">
        <v>7109</v>
      </c>
      <c r="B258" s="281">
        <f>VLOOKUP(A258,'Agrupaciones y Códigos Comunas'!$A$1:$C$346,3,0)</f>
        <v>5</v>
      </c>
      <c r="C258" s="282" t="s">
        <v>300</v>
      </c>
      <c r="D258" s="283">
        <f>VLOOKUP(A258,'Numero de patentes'!$A$3:$N$348,14,0)</f>
        <v>0.92090741876149607</v>
      </c>
      <c r="E258" s="283">
        <f>VLOOKUP(A258,'Ing de Gestión vs Gast Interno'!$A$2:$F$347,6,0)</f>
        <v>0.1645501496603122</v>
      </c>
      <c r="F258" s="283">
        <f>VLOOKUP(A258,'Reportabilidad CGR'!$A$3:$R$348,18,0)</f>
        <v>0.98076923076923073</v>
      </c>
      <c r="G258" s="283">
        <f>VLOOKUP(A258,'Deuda Previsional'!$A$1:$K$346,11,0)</f>
        <v>1</v>
      </c>
      <c r="H258" s="283">
        <f>VLOOKUP(A258,Proyectos!$A$3:$N$348,14,0)</f>
        <v>0.97435897435897434</v>
      </c>
      <c r="I258" s="276">
        <f t="shared" si="15"/>
        <v>0.81346231026975058</v>
      </c>
      <c r="J258" s="285">
        <v>7</v>
      </c>
      <c r="K258" s="286">
        <f t="shared" si="16"/>
        <v>1.9134382603267972E-2</v>
      </c>
      <c r="L258" s="286"/>
      <c r="M258" s="279">
        <f t="shared" si="17"/>
        <v>8196341</v>
      </c>
      <c r="O258" s="257">
        <f>(VLOOKUP(B258,'Montos por Agrupación'!$B$14:$H$19,6,0)*K258)</f>
        <v>8196341.1032795738</v>
      </c>
      <c r="P258" s="252">
        <v>8196341</v>
      </c>
      <c r="Q258" s="90"/>
      <c r="T258" s="159"/>
      <c r="U258"/>
      <c r="V258"/>
      <c r="W258"/>
    </row>
    <row r="259" spans="1:23" ht="15" customHeight="1" x14ac:dyDescent="0.25">
      <c r="A259" s="280">
        <v>12103</v>
      </c>
      <c r="B259" s="281">
        <f>VLOOKUP(A259,'Agrupaciones y Códigos Comunas'!$A$1:$C$346,3,0)</f>
        <v>5</v>
      </c>
      <c r="C259" s="282" t="s">
        <v>333</v>
      </c>
      <c r="D259" s="283">
        <f>VLOOKUP(A259,'Numero de patentes'!$A$3:$N$348,14,0)</f>
        <v>1</v>
      </c>
      <c r="E259" s="283">
        <f>VLOOKUP(A259,'Ing de Gestión vs Gast Interno'!$A$2:$F$347,6,0)</f>
        <v>8.6442250145176133E-2</v>
      </c>
      <c r="F259" s="283">
        <f>VLOOKUP(A259,'Reportabilidad CGR'!$A$3:$R$348,18,0)</f>
        <v>0.98076923076923073</v>
      </c>
      <c r="G259" s="283">
        <f>VLOOKUP(A259,'Deuda Previsional'!$A$1:$K$346,11,0)</f>
        <v>1</v>
      </c>
      <c r="H259" s="283">
        <f>VLOOKUP(A259,Proyectos!$A$3:$N$348,14,0)</f>
        <v>1</v>
      </c>
      <c r="I259" s="276">
        <f t="shared" si="15"/>
        <v>0.81344229618288133</v>
      </c>
      <c r="J259" s="285">
        <v>8</v>
      </c>
      <c r="K259" s="286">
        <f t="shared" si="16"/>
        <v>1.9133911828911526E-2</v>
      </c>
      <c r="L259" s="286"/>
      <c r="M259" s="279">
        <f t="shared" si="17"/>
        <v>8196139</v>
      </c>
      <c r="O259" s="257">
        <f>(VLOOKUP(B259,'Montos por Agrupación'!$B$14:$H$19,6,0)*K259)</f>
        <v>8196139.443926977</v>
      </c>
      <c r="P259" s="252">
        <v>8196139</v>
      </c>
      <c r="Q259" s="90"/>
      <c r="T259" s="159"/>
      <c r="U259"/>
      <c r="V259"/>
      <c r="W259"/>
    </row>
    <row r="260" spans="1:23" ht="15" customHeight="1" x14ac:dyDescent="0.25">
      <c r="A260" s="280">
        <v>7203</v>
      </c>
      <c r="B260" s="281">
        <f>VLOOKUP(A260,'Agrupaciones y Códigos Comunas'!$A$1:$C$346,3,0)</f>
        <v>5</v>
      </c>
      <c r="C260" s="282" t="s">
        <v>60</v>
      </c>
      <c r="D260" s="283">
        <f>VLOOKUP(A260,'Numero de patentes'!$A$3:$N$348,14,0)</f>
        <v>0.94237288135593222</v>
      </c>
      <c r="E260" s="283">
        <f>VLOOKUP(A260,'Ing de Gestión vs Gast Interno'!$A$2:$F$347,6,0)</f>
        <v>7.4269384364880939E-2</v>
      </c>
      <c r="F260" s="283">
        <f>VLOOKUP(A260,'Reportabilidad CGR'!$A$3:$R$348,18,0)</f>
        <v>1</v>
      </c>
      <c r="G260" s="283">
        <f>VLOOKUP(A260,'Deuda Previsional'!$A$1:$K$346,11,0)</f>
        <v>1</v>
      </c>
      <c r="H260" s="283">
        <f>VLOOKUP(A260,Proyectos!$A$3:$N$348,14,0)</f>
        <v>1</v>
      </c>
      <c r="I260" s="276">
        <f t="shared" si="15"/>
        <v>0.80909116500856948</v>
      </c>
      <c r="J260" s="285">
        <v>9</v>
      </c>
      <c r="K260" s="286">
        <f t="shared" si="16"/>
        <v>1.9031563868108423E-2</v>
      </c>
      <c r="L260" s="286"/>
      <c r="M260" s="279">
        <f t="shared" si="17"/>
        <v>8152298</v>
      </c>
      <c r="O260" s="257">
        <f>(VLOOKUP(B260,'Montos por Agrupación'!$B$14:$H$19,6,0)*K260)</f>
        <v>8152298.0085715428</v>
      </c>
      <c r="P260" s="252">
        <v>8152298</v>
      </c>
      <c r="Q260" s="90"/>
      <c r="T260" s="159"/>
      <c r="U260"/>
      <c r="V260"/>
      <c r="W260"/>
    </row>
    <row r="261" spans="1:23" ht="15" customHeight="1" x14ac:dyDescent="0.25">
      <c r="A261" s="280">
        <v>4202</v>
      </c>
      <c r="B261" s="281">
        <f>VLOOKUP(A261,'Agrupaciones y Códigos Comunas'!$A$1:$C$346,3,0)</f>
        <v>5</v>
      </c>
      <c r="C261" s="282" t="s">
        <v>263</v>
      </c>
      <c r="D261" s="283">
        <f>VLOOKUP(A261,'Numero de patentes'!$A$3:$N$348,14,0)</f>
        <v>0.93576017130620981</v>
      </c>
      <c r="E261" s="283">
        <f>VLOOKUP(A261,'Ing de Gestión vs Gast Interno'!$A$2:$F$347,6,0)</f>
        <v>0.13695220270727276</v>
      </c>
      <c r="F261" s="283">
        <f>VLOOKUP(A261,'Reportabilidad CGR'!$A$3:$R$348,18,0)</f>
        <v>1</v>
      </c>
      <c r="G261" s="283">
        <f>VLOOKUP(A261,'Deuda Previsional'!$A$1:$K$346,11,0)</f>
        <v>1</v>
      </c>
      <c r="H261" s="283">
        <f>VLOOKUP(A261,Proyectos!$A$3:$N$348,14,0)</f>
        <v>0.94871794871794868</v>
      </c>
      <c r="I261" s="276">
        <f t="shared" si="15"/>
        <v>0.80558184228746021</v>
      </c>
      <c r="J261" s="285">
        <v>10</v>
      </c>
      <c r="K261" s="286">
        <f t="shared" si="16"/>
        <v>1.894901705213882E-2</v>
      </c>
      <c r="L261" s="286"/>
      <c r="M261" s="279">
        <f t="shared" si="17"/>
        <v>8116939</v>
      </c>
      <c r="O261" s="257">
        <f>(VLOOKUP(B261,'Montos por Agrupación'!$B$14:$H$19,6,0)*K261)</f>
        <v>8116938.5263920147</v>
      </c>
      <c r="P261" s="252">
        <v>8116939</v>
      </c>
      <c r="Q261" s="90"/>
      <c r="T261" s="159"/>
      <c r="U261"/>
      <c r="V261"/>
      <c r="W261"/>
    </row>
    <row r="262" spans="1:23" ht="15" customHeight="1" x14ac:dyDescent="0.25">
      <c r="A262" s="280">
        <v>8410</v>
      </c>
      <c r="B262" s="281">
        <f>VLOOKUP(A262,'Agrupaciones y Códigos Comunas'!$A$1:$C$346,3,0)</f>
        <v>5</v>
      </c>
      <c r="C262" s="282" t="s">
        <v>314</v>
      </c>
      <c r="D262" s="283">
        <f>VLOOKUP(A262,'Numero de patentes'!$A$3:$N$348,14,0)</f>
        <v>0.88627450980392153</v>
      </c>
      <c r="E262" s="283">
        <f>VLOOKUP(A262,'Ing de Gestión vs Gast Interno'!$A$2:$F$347,6,0)</f>
        <v>0.18134405157770603</v>
      </c>
      <c r="F262" s="283">
        <f>VLOOKUP(A262,'Reportabilidad CGR'!$A$3:$R$348,18,0)</f>
        <v>1</v>
      </c>
      <c r="G262" s="283">
        <f>VLOOKUP(A262,'Deuda Previsional'!$A$1:$K$346,11,0)</f>
        <v>1</v>
      </c>
      <c r="H262" s="283">
        <f>VLOOKUP(A262,Proyectos!$A$3:$N$348,14,0)</f>
        <v>0.91666666666666663</v>
      </c>
      <c r="I262" s="276">
        <f t="shared" si="15"/>
        <v>0.79989626129593328</v>
      </c>
      <c r="J262" s="285">
        <v>11</v>
      </c>
      <c r="K262" s="286">
        <f t="shared" si="16"/>
        <v>1.8815279962367974E-2</v>
      </c>
      <c r="L262" s="286"/>
      <c r="M262" s="279">
        <f t="shared" si="17"/>
        <v>8059651</v>
      </c>
      <c r="O262" s="257">
        <f>(VLOOKUP(B262,'Montos por Agrupación'!$B$14:$H$19,6,0)*K262)</f>
        <v>8059651.3471477497</v>
      </c>
      <c r="P262" s="252">
        <v>8059651</v>
      </c>
      <c r="Q262" s="90"/>
      <c r="T262" s="159"/>
      <c r="U262"/>
      <c r="V262"/>
      <c r="W262"/>
    </row>
    <row r="263" spans="1:23" ht="15" customHeight="1" x14ac:dyDescent="0.25">
      <c r="A263" s="280">
        <v>12102</v>
      </c>
      <c r="B263" s="281">
        <f>VLOOKUP(A263,'Agrupaciones y Códigos Comunas'!$A$1:$C$346,3,0)</f>
        <v>5</v>
      </c>
      <c r="C263" s="282" t="s">
        <v>194</v>
      </c>
      <c r="D263" s="283">
        <f>VLOOKUP(A263,'Numero de patentes'!$A$3:$N$348,14,0)</f>
        <v>0.97619047619047616</v>
      </c>
      <c r="E263" s="283">
        <f>VLOOKUP(A263,'Ing de Gestión vs Gast Interno'!$A$2:$F$347,6,0)</f>
        <v>2.1063530812791911E-2</v>
      </c>
      <c r="F263" s="283">
        <f>VLOOKUP(A263,'Reportabilidad CGR'!$A$3:$R$348,18,0)</f>
        <v>0.98076923076923073</v>
      </c>
      <c r="G263" s="283">
        <f>VLOOKUP(A263,'Deuda Previsional'!$A$1:$K$346,11,0)</f>
        <v>1</v>
      </c>
      <c r="H263" s="283">
        <f>VLOOKUP(A263,Proyectos!$A$3:$N$348,14,0)</f>
        <v>1</v>
      </c>
      <c r="I263" s="276">
        <f t="shared" si="15"/>
        <v>0.79798559993545215</v>
      </c>
      <c r="J263" s="285">
        <v>12</v>
      </c>
      <c r="K263" s="286">
        <f t="shared" si="16"/>
        <v>1.8770337098961552E-2</v>
      </c>
      <c r="L263" s="286"/>
      <c r="M263" s="279">
        <f t="shared" si="17"/>
        <v>8040400</v>
      </c>
      <c r="O263" s="257">
        <f>(VLOOKUP(B263,'Montos por Agrupación'!$B$14:$H$19,6,0)*K263)</f>
        <v>8040399.7702207668</v>
      </c>
      <c r="P263" s="252">
        <v>8040400</v>
      </c>
      <c r="Q263" s="90"/>
      <c r="T263" s="159"/>
      <c r="U263"/>
      <c r="V263"/>
      <c r="W263"/>
    </row>
    <row r="264" spans="1:23" ht="15" customHeight="1" x14ac:dyDescent="0.25">
      <c r="A264" s="280">
        <v>8314</v>
      </c>
      <c r="B264" s="281">
        <f>VLOOKUP(A264,'Agrupaciones y Códigos Comunas'!$A$1:$C$346,3,0)</f>
        <v>5</v>
      </c>
      <c r="C264" s="282" t="s">
        <v>75</v>
      </c>
      <c r="D264" s="283">
        <f>VLOOKUP(A264,'Numero de patentes'!$A$3:$N$348,14,0)</f>
        <v>0.78703703703703709</v>
      </c>
      <c r="E264" s="283">
        <f>VLOOKUP(A264,'Ing de Gestión vs Gast Interno'!$A$2:$F$347,6,0)</f>
        <v>8.547744014062672E-2</v>
      </c>
      <c r="F264" s="283">
        <f>VLOOKUP(A264,'Reportabilidad CGR'!$A$3:$R$348,18,0)</f>
        <v>1</v>
      </c>
      <c r="G264" s="283">
        <f>VLOOKUP(A264,'Deuda Previsional'!$A$1:$K$346,11,0)</f>
        <v>1</v>
      </c>
      <c r="H264" s="283">
        <f>VLOOKUP(A264,Proyectos!$A$3:$N$348,14,0)</f>
        <v>1</v>
      </c>
      <c r="I264" s="276">
        <f t="shared" si="15"/>
        <v>0.795799191731829</v>
      </c>
      <c r="J264" s="285">
        <v>13</v>
      </c>
      <c r="K264" s="286">
        <f t="shared" si="16"/>
        <v>1.8718908076907442E-2</v>
      </c>
      <c r="L264" s="286"/>
      <c r="M264" s="279">
        <f t="shared" si="17"/>
        <v>8018370</v>
      </c>
      <c r="O264" s="257">
        <f>(VLOOKUP(B264,'Montos por Agrupación'!$B$14:$H$19,6,0)*K264)</f>
        <v>8018369.8037408665</v>
      </c>
      <c r="P264" s="252">
        <v>8018370</v>
      </c>
      <c r="Q264" s="90"/>
      <c r="T264" s="159"/>
      <c r="U264"/>
      <c r="V264"/>
      <c r="W264"/>
    </row>
    <row r="265" spans="1:23" ht="15" customHeight="1" x14ac:dyDescent="0.25">
      <c r="A265" s="280">
        <v>13505</v>
      </c>
      <c r="B265" s="281">
        <f>VLOOKUP(A265,'Agrupaciones y Códigos Comunas'!$A$1:$C$346,3,0)</f>
        <v>5</v>
      </c>
      <c r="C265" s="282" t="s">
        <v>200</v>
      </c>
      <c r="D265" s="283">
        <f>VLOOKUP(A265,'Numero de patentes'!$A$3:$N$348,14,0)</f>
        <v>0.8737060041407867</v>
      </c>
      <c r="E265" s="283">
        <f>VLOOKUP(A265,'Ing de Gestión vs Gast Interno'!$A$2:$F$347,6,0)</f>
        <v>8.0553727794618599E-2</v>
      </c>
      <c r="F265" s="283">
        <f>VLOOKUP(A265,'Reportabilidad CGR'!$A$3:$R$348,18,0)</f>
        <v>1</v>
      </c>
      <c r="G265" s="283">
        <f>VLOOKUP(A265,'Deuda Previsional'!$A$1:$K$346,11,0)</f>
        <v>1</v>
      </c>
      <c r="H265" s="283">
        <f>VLOOKUP(A265,Proyectos!$A$3:$N$348,14,0)</f>
        <v>0.97368421052631582</v>
      </c>
      <c r="I265" s="276">
        <f t="shared" si="15"/>
        <v>0.79558660913089718</v>
      </c>
      <c r="J265" s="285">
        <v>14</v>
      </c>
      <c r="K265" s="286">
        <f t="shared" si="16"/>
        <v>1.8713907677049117E-2</v>
      </c>
      <c r="L265" s="286"/>
      <c r="M265" s="279">
        <f t="shared" si="17"/>
        <v>8016228</v>
      </c>
      <c r="O265" s="257">
        <f>(VLOOKUP(B265,'Montos por Agrupación'!$B$14:$H$19,6,0)*K265)</f>
        <v>8016227.8489288716</v>
      </c>
      <c r="P265" s="252">
        <v>8016228</v>
      </c>
      <c r="Q265" s="90"/>
      <c r="T265" s="159"/>
      <c r="U265"/>
      <c r="V265"/>
      <c r="W265"/>
    </row>
    <row r="266" spans="1:23" ht="15" customHeight="1" x14ac:dyDescent="0.25">
      <c r="A266" s="280">
        <v>4303</v>
      </c>
      <c r="B266" s="281">
        <f>VLOOKUP(A266,'Agrupaciones y Códigos Comunas'!$A$1:$C$346,3,0)</f>
        <v>5</v>
      </c>
      <c r="C266" s="282" t="s">
        <v>15</v>
      </c>
      <c r="D266" s="283">
        <f>VLOOKUP(A266,'Numero de patentes'!$A$3:$N$348,14,0)</f>
        <v>0.92026726057906461</v>
      </c>
      <c r="E266" s="283">
        <f>VLOOKUP(A266,'Ing de Gestión vs Gast Interno'!$A$2:$F$347,6,0)</f>
        <v>9.5383675768506412E-2</v>
      </c>
      <c r="F266" s="283">
        <f>VLOOKUP(A266,'Reportabilidad CGR'!$A$3:$R$348,18,0)</f>
        <v>1</v>
      </c>
      <c r="G266" s="283">
        <f>VLOOKUP(A266,'Deuda Previsional'!$A$1:$K$346,11,0)</f>
        <v>1</v>
      </c>
      <c r="H266" s="283">
        <f>VLOOKUP(A266,Proyectos!$A$3:$N$348,14,0)</f>
        <v>0.93333333333333335</v>
      </c>
      <c r="I266" s="276">
        <f t="shared" si="15"/>
        <v>0.79110346121160768</v>
      </c>
      <c r="J266" s="285">
        <v>15</v>
      </c>
      <c r="K266" s="286">
        <f t="shared" si="16"/>
        <v>1.8608454398548378E-2</v>
      </c>
      <c r="L266" s="286"/>
      <c r="M266" s="279">
        <f t="shared" si="17"/>
        <v>7971056</v>
      </c>
      <c r="O266" s="257">
        <f>(VLOOKUP(B266,'Montos por Agrupación'!$B$14:$H$19,6,0)*K266)</f>
        <v>7971056.2299133949</v>
      </c>
      <c r="P266" s="252">
        <v>7971056</v>
      </c>
      <c r="Q266" s="90"/>
      <c r="T266" s="159"/>
      <c r="U266"/>
      <c r="V266"/>
      <c r="W266"/>
    </row>
    <row r="267" spans="1:23" ht="15" customHeight="1" x14ac:dyDescent="0.25">
      <c r="A267" s="280">
        <v>8309</v>
      </c>
      <c r="B267" s="281">
        <f>VLOOKUP(A267,'Agrupaciones y Códigos Comunas'!$A$1:$C$346,3,0)</f>
        <v>5</v>
      </c>
      <c r="C267" s="282" t="s">
        <v>176</v>
      </c>
      <c r="D267" s="283">
        <f>VLOOKUP(A267,'Numero de patentes'!$A$3:$N$348,14,0)</f>
        <v>0.93968871595330739</v>
      </c>
      <c r="E267" s="283">
        <f>VLOOKUP(A267,'Ing de Gestión vs Gast Interno'!$A$2:$F$347,6,0)</f>
        <v>7.2669571877521835E-2</v>
      </c>
      <c r="F267" s="283">
        <f>VLOOKUP(A267,'Reportabilidad CGR'!$A$3:$R$348,18,0)</f>
        <v>1</v>
      </c>
      <c r="G267" s="283">
        <f>VLOOKUP(A267,'Deuda Previsional'!$A$1:$K$346,11,0)</f>
        <v>1</v>
      </c>
      <c r="H267" s="283">
        <f>VLOOKUP(A267,Proyectos!$A$3:$N$348,14,0)</f>
        <v>0.9375</v>
      </c>
      <c r="I267" s="276">
        <f t="shared" si="15"/>
        <v>0.78975278597083509</v>
      </c>
      <c r="J267" s="285">
        <v>16</v>
      </c>
      <c r="K267" s="286">
        <f t="shared" si="16"/>
        <v>1.8576683612731473E-2</v>
      </c>
      <c r="L267" s="286"/>
      <c r="M267" s="279">
        <f t="shared" si="17"/>
        <v>7957447</v>
      </c>
      <c r="O267" s="257">
        <f>(VLOOKUP(B267,'Montos por Agrupación'!$B$14:$H$19,6,0)*K267)</f>
        <v>7957447.0007538339</v>
      </c>
      <c r="P267" s="252">
        <v>7957447</v>
      </c>
      <c r="Q267" s="90"/>
      <c r="T267" s="159"/>
      <c r="U267"/>
      <c r="V267"/>
      <c r="W267"/>
    </row>
    <row r="268" spans="1:23" ht="15" customHeight="1" x14ac:dyDescent="0.25">
      <c r="A268" s="280">
        <v>7305</v>
      </c>
      <c r="B268" s="281">
        <f>VLOOKUP(A268,'Agrupaciones y Códigos Comunas'!$A$1:$C$346,3,0)</f>
        <v>5</v>
      </c>
      <c r="C268" s="282" t="s">
        <v>10</v>
      </c>
      <c r="D268" s="283">
        <f>VLOOKUP(A268,'Numero de patentes'!$A$3:$N$348,14,0)</f>
        <v>0.79497098646034814</v>
      </c>
      <c r="E268" s="283">
        <f>VLOOKUP(A268,'Ing de Gestión vs Gast Interno'!$A$2:$F$347,6,0)</f>
        <v>0.31604350375716811</v>
      </c>
      <c r="F268" s="283">
        <f>VLOOKUP(A268,'Reportabilidad CGR'!$A$3:$R$348,18,0)</f>
        <v>1</v>
      </c>
      <c r="G268" s="283">
        <f>VLOOKUP(A268,'Deuda Previsional'!$A$1:$K$346,11,0)</f>
        <v>1</v>
      </c>
      <c r="H268" s="283">
        <f>VLOOKUP(A268,Proyectos!$A$3:$N$348,14,0)</f>
        <v>0.81818181818181823</v>
      </c>
      <c r="I268" s="276">
        <f t="shared" si="15"/>
        <v>0.78816034485201392</v>
      </c>
      <c r="J268" s="285">
        <v>17</v>
      </c>
      <c r="K268" s="286">
        <f t="shared" si="16"/>
        <v>1.8539225973630044E-2</v>
      </c>
      <c r="L268" s="286"/>
      <c r="M268" s="279">
        <f t="shared" si="17"/>
        <v>7941402</v>
      </c>
      <c r="O268" s="257">
        <f>(VLOOKUP(B268,'Montos por Agrupación'!$B$14:$H$19,6,0)*K268)</f>
        <v>7941401.7698538089</v>
      </c>
      <c r="P268" s="252">
        <v>7941402</v>
      </c>
      <c r="Q268" s="90"/>
      <c r="T268" s="159"/>
      <c r="U268"/>
      <c r="V268"/>
      <c r="W268"/>
    </row>
    <row r="269" spans="1:23" ht="15" customHeight="1" x14ac:dyDescent="0.25">
      <c r="A269" s="280">
        <v>12303</v>
      </c>
      <c r="B269" s="281">
        <f>VLOOKUP(A269,'Agrupaciones y Códigos Comunas'!$A$1:$C$346,3,0)</f>
        <v>5</v>
      </c>
      <c r="C269" s="282" t="s">
        <v>336</v>
      </c>
      <c r="D269" s="283">
        <f>VLOOKUP(A269,'Numero de patentes'!$A$3:$N$348,14,0)</f>
        <v>0.8571428571428571</v>
      </c>
      <c r="E269" s="283">
        <f>VLOOKUP(A269,'Ing de Gestión vs Gast Interno'!$A$2:$F$347,6,0)</f>
        <v>1.6291596776033142E-2</v>
      </c>
      <c r="F269" s="283">
        <f>VLOOKUP(A269,'Reportabilidad CGR'!$A$3:$R$348,18,0)</f>
        <v>0.98076923076923073</v>
      </c>
      <c r="G269" s="283">
        <f>VLOOKUP(A269,'Deuda Previsional'!$A$1:$K$346,11,0)</f>
        <v>1</v>
      </c>
      <c r="H269" s="283">
        <f>VLOOKUP(A269,Proyectos!$A$3:$N$348,14,0)</f>
        <v>1</v>
      </c>
      <c r="I269" s="276">
        <f t="shared" si="15"/>
        <v>0.78512645122333846</v>
      </c>
      <c r="J269" s="285">
        <v>18</v>
      </c>
      <c r="K269" s="286">
        <f t="shared" si="16"/>
        <v>1.846786227215819E-2</v>
      </c>
      <c r="L269" s="286"/>
      <c r="M269" s="279">
        <f t="shared" si="17"/>
        <v>7910833</v>
      </c>
      <c r="O269" s="257">
        <f>(VLOOKUP(B269,'Montos por Agrupación'!$B$14:$H$19,6,0)*K269)</f>
        <v>7910832.6497633578</v>
      </c>
      <c r="P269" s="252">
        <v>7910833</v>
      </c>
      <c r="Q269" s="90"/>
      <c r="T269" s="159"/>
      <c r="U269"/>
      <c r="V269"/>
      <c r="W269"/>
    </row>
    <row r="270" spans="1:23" ht="15" customHeight="1" x14ac:dyDescent="0.25">
      <c r="A270" s="280">
        <v>5404</v>
      </c>
      <c r="B270" s="281">
        <f>VLOOKUP(A270,'Agrupaciones y Códigos Comunas'!$A$1:$C$346,3,0)</f>
        <v>5</v>
      </c>
      <c r="C270" s="282" t="s">
        <v>247</v>
      </c>
      <c r="D270" s="283">
        <f>VLOOKUP(A270,'Numero de patentes'!$A$3:$N$348,14,0)</f>
        <v>0.80164018452075858</v>
      </c>
      <c r="E270" s="283">
        <f>VLOOKUP(A270,'Ing de Gestión vs Gast Interno'!$A$2:$F$347,6,0)</f>
        <v>9.9730421847540093E-2</v>
      </c>
      <c r="F270" s="283">
        <f>VLOOKUP(A270,'Reportabilidad CGR'!$A$3:$R$348,18,0)</f>
        <v>1</v>
      </c>
      <c r="G270" s="283">
        <f>VLOOKUP(A270,'Deuda Previsional'!$A$1:$K$346,11,0)</f>
        <v>1</v>
      </c>
      <c r="H270" s="283">
        <f>VLOOKUP(A270,Proyectos!$A$3:$N$348,14,0)</f>
        <v>0.94594594594594594</v>
      </c>
      <c r="I270" s="276">
        <f t="shared" si="15"/>
        <v>0.78389388660536774</v>
      </c>
      <c r="J270" s="285">
        <v>19</v>
      </c>
      <c r="K270" s="286">
        <f t="shared" si="16"/>
        <v>1.8438869702145106E-2</v>
      </c>
      <c r="L270" s="286"/>
      <c r="M270" s="279">
        <f t="shared" si="17"/>
        <v>7898413</v>
      </c>
      <c r="O270" s="257">
        <f>(VLOOKUP(B270,'Montos por Agrupación'!$B$14:$H$19,6,0)*K270)</f>
        <v>7898413.4879740784</v>
      </c>
      <c r="P270" s="252">
        <v>7898413</v>
      </c>
      <c r="Q270" s="90"/>
      <c r="T270" s="159"/>
      <c r="U270"/>
      <c r="V270"/>
      <c r="W270"/>
    </row>
    <row r="271" spans="1:23" ht="15" customHeight="1" x14ac:dyDescent="0.25">
      <c r="A271" s="280">
        <v>12402</v>
      </c>
      <c r="B271" s="281">
        <f>VLOOKUP(A271,'Agrupaciones y Códigos Comunas'!$A$1:$C$346,3,0)</f>
        <v>5</v>
      </c>
      <c r="C271" s="282" t="s">
        <v>338</v>
      </c>
      <c r="D271" s="283">
        <f>VLOOKUP(A271,'Numero de patentes'!$A$3:$N$348,14,0)</f>
        <v>0.75418994413407825</v>
      </c>
      <c r="E271" s="283">
        <f>VLOOKUP(A271,'Ing de Gestión vs Gast Interno'!$A$2:$F$347,6,0)</f>
        <v>5.6942256107230957E-2</v>
      </c>
      <c r="F271" s="283">
        <f>VLOOKUP(A271,'Reportabilidad CGR'!$A$3:$R$348,18,0)</f>
        <v>0.98076923076923073</v>
      </c>
      <c r="G271" s="283">
        <f>VLOOKUP(A271,'Deuda Previsional'!$A$1:$K$346,11,0)</f>
        <v>1</v>
      </c>
      <c r="H271" s="283">
        <f>VLOOKUP(A271,Proyectos!$A$3:$N$348,14,0)</f>
        <v>1</v>
      </c>
      <c r="I271" s="276">
        <f t="shared" si="15"/>
        <v>0.78296129178870011</v>
      </c>
      <c r="J271" s="285">
        <v>20</v>
      </c>
      <c r="K271" s="286">
        <f t="shared" si="16"/>
        <v>1.8416933066838639E-2</v>
      </c>
      <c r="L271" s="286"/>
      <c r="M271" s="279">
        <f t="shared" si="17"/>
        <v>7889017</v>
      </c>
      <c r="O271" s="257">
        <f>(VLOOKUP(B271,'Montos por Agrupación'!$B$14:$H$19,6,0)*K271)</f>
        <v>7889016.783133477</v>
      </c>
      <c r="P271" s="252">
        <v>7889017</v>
      </c>
      <c r="Q271" s="90"/>
      <c r="T271" s="159"/>
      <c r="U271"/>
      <c r="V271"/>
      <c r="W271"/>
    </row>
    <row r="272" spans="1:23" ht="15" customHeight="1" x14ac:dyDescent="0.25">
      <c r="A272" s="280">
        <v>7202</v>
      </c>
      <c r="B272" s="281">
        <f>VLOOKUP(A272,'Agrupaciones y Códigos Comunas'!$A$1:$C$346,3,0)</f>
        <v>5</v>
      </c>
      <c r="C272" s="282" t="s">
        <v>211</v>
      </c>
      <c r="D272" s="283">
        <f>VLOOKUP(A272,'Numero de patentes'!$A$3:$N$348,14,0)</f>
        <v>0.84414556962025311</v>
      </c>
      <c r="E272" s="283">
        <f>VLOOKUP(A272,'Ing de Gestión vs Gast Interno'!$A$2:$F$347,6,0)</f>
        <v>9.330613190559045E-2</v>
      </c>
      <c r="F272" s="283">
        <f>VLOOKUP(A272,'Reportabilidad CGR'!$A$3:$R$348,18,0)</f>
        <v>0.98076923076923073</v>
      </c>
      <c r="G272" s="283">
        <f>VLOOKUP(A272,'Deuda Previsional'!$A$1:$K$346,11,0)</f>
        <v>1</v>
      </c>
      <c r="H272" s="283">
        <f>VLOOKUP(A272,Proyectos!$A$3:$N$348,14,0)</f>
        <v>0.94117647058823528</v>
      </c>
      <c r="I272" s="276">
        <f t="shared" si="15"/>
        <v>0.78158257067346015</v>
      </c>
      <c r="J272" s="285">
        <v>21</v>
      </c>
      <c r="K272" s="286">
        <f t="shared" si="16"/>
        <v>1.8384502581751436E-2</v>
      </c>
      <c r="L272" s="286"/>
      <c r="M272" s="279">
        <f t="shared" si="17"/>
        <v>7875125</v>
      </c>
      <c r="O272" s="257">
        <f>(VLOOKUP(B272,'Montos por Agrupación'!$B$14:$H$19,6,0)*K272)</f>
        <v>7875124.967367541</v>
      </c>
      <c r="P272" s="252">
        <v>7875125</v>
      </c>
      <c r="Q272" s="90"/>
      <c r="T272" s="159"/>
      <c r="U272"/>
      <c r="V272"/>
      <c r="W272"/>
    </row>
    <row r="273" spans="1:23" ht="15" customHeight="1" x14ac:dyDescent="0.25">
      <c r="A273" s="280">
        <v>7104</v>
      </c>
      <c r="B273" s="281">
        <f>VLOOKUP(A273,'Agrupaciones y Códigos Comunas'!$A$1:$C$346,3,0)</f>
        <v>5</v>
      </c>
      <c r="C273" s="282" t="s">
        <v>222</v>
      </c>
      <c r="D273" s="283">
        <f>VLOOKUP(A273,'Numero de patentes'!$A$3:$N$348,14,0)</f>
        <v>0.76257545271629779</v>
      </c>
      <c r="E273" s="283">
        <f>VLOOKUP(A273,'Ing de Gestión vs Gast Interno'!$A$2:$F$347,6,0)</f>
        <v>0.17562707746543182</v>
      </c>
      <c r="F273" s="283">
        <f>VLOOKUP(A273,'Reportabilidad CGR'!$A$3:$R$348,18,0)</f>
        <v>0.98076923076923073</v>
      </c>
      <c r="G273" s="283">
        <f>VLOOKUP(A273,'Deuda Previsional'!$A$1:$K$346,11,0)</f>
        <v>1</v>
      </c>
      <c r="H273" s="283">
        <f>VLOOKUP(A273,Proyectos!$A$3:$N$348,14,0)</f>
        <v>0.90909090909090906</v>
      </c>
      <c r="I273" s="276">
        <f t="shared" si="15"/>
        <v>0.78026407964583511</v>
      </c>
      <c r="J273" s="285">
        <v>22</v>
      </c>
      <c r="K273" s="286">
        <f t="shared" si="16"/>
        <v>1.8353488837828637E-2</v>
      </c>
      <c r="L273" s="286"/>
      <c r="M273" s="279">
        <f t="shared" si="17"/>
        <v>7861840</v>
      </c>
      <c r="O273" s="257">
        <f>(VLOOKUP(B273,'Montos por Agrupación'!$B$14:$H$19,6,0)*K273)</f>
        <v>7861840.0221800432</v>
      </c>
      <c r="P273" s="252">
        <v>7861840</v>
      </c>
      <c r="Q273" s="90"/>
      <c r="T273" s="159"/>
      <c r="U273"/>
      <c r="V273"/>
      <c r="W273"/>
    </row>
    <row r="274" spans="1:23" ht="15" customHeight="1" x14ac:dyDescent="0.25">
      <c r="A274" s="280">
        <v>1402</v>
      </c>
      <c r="B274" s="281">
        <f>VLOOKUP(A274,'Agrupaciones y Códigos Comunas'!$A$1:$C$346,3,0)</f>
        <v>5</v>
      </c>
      <c r="C274" s="282" t="s">
        <v>97</v>
      </c>
      <c r="D274" s="283">
        <f>VLOOKUP(A274,'Numero de patentes'!$A$3:$N$348,14,0)</f>
        <v>1</v>
      </c>
      <c r="E274" s="283">
        <f>VLOOKUP(A274,'Ing de Gestión vs Gast Interno'!$A$2:$F$347,6,0)</f>
        <v>1.946100787199954E-3</v>
      </c>
      <c r="F274" s="283">
        <f>VLOOKUP(A274,'Reportabilidad CGR'!$A$3:$R$348,18,0)</f>
        <v>1</v>
      </c>
      <c r="G274" s="283">
        <f>VLOOKUP(A274,'Deuda Previsional'!$A$1:$K$346,11,0)</f>
        <v>1</v>
      </c>
      <c r="H274" s="283">
        <f>VLOOKUP(A274,Proyectos!$A$3:$N$348,14,0)</f>
        <v>0.92307692307692313</v>
      </c>
      <c r="I274" s="276">
        <f t="shared" si="15"/>
        <v>0.77731229708051697</v>
      </c>
      <c r="J274" s="285">
        <v>23</v>
      </c>
      <c r="K274" s="286">
        <f t="shared" si="16"/>
        <v>1.8284056565118025E-2</v>
      </c>
      <c r="L274" s="286"/>
      <c r="M274" s="279">
        <f t="shared" si="17"/>
        <v>7832098</v>
      </c>
      <c r="O274" s="257">
        <f>(VLOOKUP(B274,'Montos por Agrupación'!$B$14:$H$19,6,0)*K274)</f>
        <v>7832098.2425516322</v>
      </c>
      <c r="P274" s="252">
        <v>7832098</v>
      </c>
      <c r="Q274" s="90"/>
      <c r="T274" s="159"/>
      <c r="U274"/>
      <c r="V274"/>
      <c r="W274"/>
    </row>
    <row r="275" spans="1:23" ht="15" customHeight="1" x14ac:dyDescent="0.25">
      <c r="A275" s="280">
        <v>1404</v>
      </c>
      <c r="B275" s="281">
        <f>VLOOKUP(A275,'Agrupaciones y Códigos Comunas'!$A$1:$C$346,3,0)</f>
        <v>5</v>
      </c>
      <c r="C275" s="282" t="s">
        <v>281</v>
      </c>
      <c r="D275" s="283">
        <f>VLOOKUP(A275,'Numero de patentes'!$A$3:$N$348,14,0)</f>
        <v>0.89583333333333337</v>
      </c>
      <c r="E275" s="283">
        <f>VLOOKUP(A275,'Ing de Gestión vs Gast Interno'!$A$2:$F$347,6,0)</f>
        <v>6.3534574502701682E-2</v>
      </c>
      <c r="F275" s="283">
        <f>VLOOKUP(A275,'Reportabilidad CGR'!$A$3:$R$348,18,0)</f>
        <v>1</v>
      </c>
      <c r="G275" s="283">
        <f>VLOOKUP(A275,'Deuda Previsional'!$A$1:$K$346,11,0)</f>
        <v>1</v>
      </c>
      <c r="H275" s="283">
        <f>VLOOKUP(A275,Proyectos!$A$3:$N$348,14,0)</f>
        <v>0.9</v>
      </c>
      <c r="I275" s="276">
        <f t="shared" si="15"/>
        <v>0.77229024823387371</v>
      </c>
      <c r="J275" s="285">
        <v>24</v>
      </c>
      <c r="K275" s="286">
        <f t="shared" si="16"/>
        <v>1.8165927178088272E-2</v>
      </c>
      <c r="L275" s="286"/>
      <c r="M275" s="279">
        <f t="shared" si="17"/>
        <v>7781497</v>
      </c>
      <c r="O275" s="257">
        <f>(VLOOKUP(B275,'Montos por Agrupación'!$B$14:$H$19,6,0)*K275)</f>
        <v>7781496.7274417672</v>
      </c>
      <c r="P275" s="252">
        <v>7781497</v>
      </c>
      <c r="Q275" s="90"/>
      <c r="T275" s="159"/>
      <c r="U275"/>
      <c r="V275"/>
      <c r="W275"/>
    </row>
    <row r="276" spans="1:23" ht="15" customHeight="1" x14ac:dyDescent="0.25">
      <c r="A276" s="280">
        <v>7405</v>
      </c>
      <c r="B276" s="281">
        <f>VLOOKUP(A276,'Agrupaciones y Códigos Comunas'!$A$1:$C$346,3,0)</f>
        <v>5</v>
      </c>
      <c r="C276" s="282" t="s">
        <v>133</v>
      </c>
      <c r="D276" s="283">
        <f>VLOOKUP(A276,'Numero de patentes'!$A$3:$N$348,14,0)</f>
        <v>0.76854334226988386</v>
      </c>
      <c r="E276" s="283">
        <f>VLOOKUP(A276,'Ing de Gestión vs Gast Interno'!$A$2:$F$347,6,0)</f>
        <v>8.0233722671079435E-2</v>
      </c>
      <c r="F276" s="283">
        <f>VLOOKUP(A276,'Reportabilidad CGR'!$A$3:$R$348,18,0)</f>
        <v>1</v>
      </c>
      <c r="G276" s="283">
        <f>VLOOKUP(A276,'Deuda Previsional'!$A$1:$K$346,11,0)</f>
        <v>1</v>
      </c>
      <c r="H276" s="283">
        <f>VLOOKUP(A276,Proyectos!$A$3:$N$348,14,0)</f>
        <v>0.93103448275862066</v>
      </c>
      <c r="I276" s="276">
        <f t="shared" si="15"/>
        <v>0.77221142358879047</v>
      </c>
      <c r="J276" s="285">
        <v>25</v>
      </c>
      <c r="K276" s="286">
        <f t="shared" si="16"/>
        <v>1.8164073052951129E-2</v>
      </c>
      <c r="L276" s="286"/>
      <c r="M276" s="279">
        <f t="shared" si="17"/>
        <v>7780703</v>
      </c>
      <c r="O276" s="257">
        <f>(VLOOKUP(B276,'Montos por Agrupación'!$B$14:$H$19,6,0)*K276)</f>
        <v>7780702.5005055089</v>
      </c>
      <c r="P276" s="252">
        <v>7780703</v>
      </c>
      <c r="Q276" s="90"/>
      <c r="T276" s="159"/>
      <c r="U276"/>
      <c r="V276"/>
      <c r="W276"/>
    </row>
    <row r="277" spans="1:23" ht="15" customHeight="1" x14ac:dyDescent="0.25">
      <c r="A277" s="280">
        <v>7110</v>
      </c>
      <c r="B277" s="281">
        <f>VLOOKUP(A277,'Agrupaciones y Códigos Comunas'!$A$1:$C$346,3,0)</f>
        <v>5</v>
      </c>
      <c r="C277" s="282" t="s">
        <v>77</v>
      </c>
      <c r="D277" s="283">
        <f>VLOOKUP(A277,'Numero de patentes'!$A$3:$N$348,14,0)</f>
        <v>0.83852140077821014</v>
      </c>
      <c r="E277" s="283">
        <f>VLOOKUP(A277,'Ing de Gestión vs Gast Interno'!$A$2:$F$347,6,0)</f>
        <v>0.18020207371577751</v>
      </c>
      <c r="F277" s="283">
        <f>VLOOKUP(A277,'Reportabilidad CGR'!$A$3:$R$348,18,0)</f>
        <v>0.98076923076923073</v>
      </c>
      <c r="G277" s="283">
        <f>VLOOKUP(A277,'Deuda Previsional'!$A$1:$K$346,11,0)</f>
        <v>1</v>
      </c>
      <c r="H277" s="283">
        <f>VLOOKUP(A277,Proyectos!$A$3:$N$348,14,0)</f>
        <v>0.83333333333333337</v>
      </c>
      <c r="I277" s="276">
        <f t="shared" si="15"/>
        <v>0.76604640097482268</v>
      </c>
      <c r="J277" s="285">
        <v>26</v>
      </c>
      <c r="K277" s="286">
        <f t="shared" si="16"/>
        <v>1.8019058465349225E-2</v>
      </c>
      <c r="L277" s="286"/>
      <c r="M277" s="279">
        <f t="shared" si="17"/>
        <v>7718585</v>
      </c>
      <c r="O277" s="257">
        <f>(VLOOKUP(B277,'Montos por Agrupación'!$B$14:$H$19,6,0)*K277)</f>
        <v>7718584.529438409</v>
      </c>
      <c r="P277" s="252">
        <v>7718585</v>
      </c>
      <c r="Q277" s="90"/>
      <c r="T277" s="159"/>
      <c r="U277"/>
      <c r="V277"/>
      <c r="W277"/>
    </row>
    <row r="278" spans="1:23" ht="15" customHeight="1" x14ac:dyDescent="0.25">
      <c r="A278" s="280">
        <v>6309</v>
      </c>
      <c r="B278" s="281">
        <f>VLOOKUP(A278,'Agrupaciones y Códigos Comunas'!$A$1:$C$346,3,0)</f>
        <v>5</v>
      </c>
      <c r="C278" s="282" t="s">
        <v>243</v>
      </c>
      <c r="D278" s="283">
        <f>VLOOKUP(A278,'Numero de patentes'!$A$3:$N$348,14,0)</f>
        <v>0.96140350877192982</v>
      </c>
      <c r="E278" s="283">
        <f>VLOOKUP(A278,'Ing de Gestión vs Gast Interno'!$A$2:$F$347,6,0)</f>
        <v>5.3767444054642725E-2</v>
      </c>
      <c r="F278" s="283">
        <f>VLOOKUP(A278,'Reportabilidad CGR'!$A$3:$R$348,18,0)</f>
        <v>1</v>
      </c>
      <c r="G278" s="283">
        <f>VLOOKUP(A278,'Deuda Previsional'!$A$1:$K$346,11,0)</f>
        <v>1</v>
      </c>
      <c r="H278" s="283">
        <f>VLOOKUP(A278,Proyectos!$A$3:$N$348,14,0)</f>
        <v>0.8571428571428571</v>
      </c>
      <c r="I278" s="276">
        <f t="shared" si="15"/>
        <v>0.76403669683097863</v>
      </c>
      <c r="J278" s="285">
        <v>27</v>
      </c>
      <c r="K278" s="286">
        <f t="shared" si="16"/>
        <v>1.7971785902721301E-2</v>
      </c>
      <c r="L278" s="286"/>
      <c r="M278" s="279">
        <f t="shared" si="17"/>
        <v>7698335</v>
      </c>
      <c r="O278" s="257">
        <f>(VLOOKUP(B278,'Montos por Agrupación'!$B$14:$H$19,6,0)*K278)</f>
        <v>7698335.0102269333</v>
      </c>
      <c r="P278" s="252">
        <v>7698335</v>
      </c>
      <c r="Q278" s="90"/>
      <c r="T278" s="159"/>
      <c r="U278"/>
      <c r="V278"/>
      <c r="W278"/>
    </row>
    <row r="279" spans="1:23" ht="15" customHeight="1" x14ac:dyDescent="0.25">
      <c r="A279" s="280">
        <v>8412</v>
      </c>
      <c r="B279" s="281">
        <f>VLOOKUP(A279,'Agrupaciones y Códigos Comunas'!$A$1:$C$346,3,0)</f>
        <v>5</v>
      </c>
      <c r="C279" s="282" t="s">
        <v>111</v>
      </c>
      <c r="D279" s="283">
        <f>VLOOKUP(A279,'Numero de patentes'!$A$3:$N$348,14,0)</f>
        <v>0.92330383480825962</v>
      </c>
      <c r="E279" s="283">
        <f>VLOOKUP(A279,'Ing de Gestión vs Gast Interno'!$A$2:$F$347,6,0)</f>
        <v>3.49239687445171E-2</v>
      </c>
      <c r="F279" s="283">
        <f>VLOOKUP(A279,'Reportabilidad CGR'!$A$3:$R$348,18,0)</f>
        <v>1</v>
      </c>
      <c r="G279" s="283">
        <f>VLOOKUP(A279,'Deuda Previsional'!$A$1:$K$346,11,0)</f>
        <v>1</v>
      </c>
      <c r="H279" s="283">
        <f>VLOOKUP(A279,Proyectos!$A$3:$N$348,14,0)</f>
        <v>0.875</v>
      </c>
      <c r="I279" s="276">
        <f t="shared" si="15"/>
        <v>0.76181517722972947</v>
      </c>
      <c r="J279" s="285">
        <v>28</v>
      </c>
      <c r="K279" s="286">
        <f t="shared" si="16"/>
        <v>1.7919530985100268E-2</v>
      </c>
      <c r="L279" s="286"/>
      <c r="M279" s="279">
        <f t="shared" si="17"/>
        <v>7675951</v>
      </c>
      <c r="O279" s="257">
        <f>(VLOOKUP(B279,'Montos por Agrupación'!$B$14:$H$19,6,0)*K279)</f>
        <v>7675951.2658424862</v>
      </c>
      <c r="P279" s="252">
        <v>7675951</v>
      </c>
      <c r="Q279" s="90"/>
      <c r="T279" s="159"/>
      <c r="U279"/>
      <c r="V279"/>
      <c r="W279"/>
    </row>
    <row r="280" spans="1:23" ht="15" customHeight="1" x14ac:dyDescent="0.25">
      <c r="A280" s="280">
        <v>14203</v>
      </c>
      <c r="B280" s="281">
        <f>VLOOKUP(A280,'Agrupaciones y Códigos Comunas'!$A$1:$C$346,3,0)</f>
        <v>5</v>
      </c>
      <c r="C280" s="282" t="s">
        <v>261</v>
      </c>
      <c r="D280" s="283">
        <f>VLOOKUP(A280,'Numero de patentes'!$A$3:$N$348,14,0)</f>
        <v>0.78051643192488263</v>
      </c>
      <c r="E280" s="283">
        <f>VLOOKUP(A280,'Ing de Gestión vs Gast Interno'!$A$2:$F$347,6,0)</f>
        <v>5.2201770559051626E-2</v>
      </c>
      <c r="F280" s="283">
        <f>VLOOKUP(A280,'Reportabilidad CGR'!$A$3:$R$348,18,0)</f>
        <v>0.98076923076923073</v>
      </c>
      <c r="G280" s="283">
        <f>VLOOKUP(A280,'Deuda Previsional'!$A$1:$K$346,11,0)</f>
        <v>1</v>
      </c>
      <c r="H280" s="283">
        <f>VLOOKUP(A280,Proyectos!$A$3:$N$348,14,0)</f>
        <v>0.91666666666666663</v>
      </c>
      <c r="I280" s="276">
        <f t="shared" si="15"/>
        <v>0.75964584345814479</v>
      </c>
      <c r="J280" s="285">
        <v>29</v>
      </c>
      <c r="K280" s="286">
        <f t="shared" si="16"/>
        <v>1.7868503590400289E-2</v>
      </c>
      <c r="L280" s="286"/>
      <c r="M280" s="279">
        <f t="shared" si="17"/>
        <v>7654093</v>
      </c>
      <c r="O280" s="257">
        <f>(VLOOKUP(B280,'Montos por Agrupación'!$B$14:$H$19,6,0)*K280)</f>
        <v>7654093.339133041</v>
      </c>
      <c r="P280" s="252">
        <v>7654093</v>
      </c>
      <c r="Q280" s="90"/>
      <c r="T280" s="159"/>
      <c r="U280"/>
      <c r="V280"/>
      <c r="W280"/>
    </row>
    <row r="281" spans="1:23" ht="15" customHeight="1" x14ac:dyDescent="0.25">
      <c r="A281" s="280">
        <v>9110</v>
      </c>
      <c r="B281" s="281">
        <f>VLOOKUP(A281,'Agrupaciones y Códigos Comunas'!$A$1:$C$346,3,0)</f>
        <v>5</v>
      </c>
      <c r="C281" s="282" t="s">
        <v>322</v>
      </c>
      <c r="D281" s="283">
        <f>VLOOKUP(A281,'Numero de patentes'!$A$3:$N$348,14,0)</f>
        <v>0.93965517241379315</v>
      </c>
      <c r="E281" s="283">
        <f>VLOOKUP(A281,'Ing de Gestión vs Gast Interno'!$A$2:$F$347,6,0)</f>
        <v>3.0754659295600447E-2</v>
      </c>
      <c r="F281" s="283">
        <f>VLOOKUP(A281,'Reportabilidad CGR'!$A$3:$R$348,18,0)</f>
        <v>0.98076923076923073</v>
      </c>
      <c r="G281" s="283">
        <f>VLOOKUP(A281,'Deuda Previsional'!$A$1:$K$346,11,0)</f>
        <v>1</v>
      </c>
      <c r="H281" s="283">
        <f>VLOOKUP(A281,Proyectos!$A$3:$N$348,14,0)</f>
        <v>0.875</v>
      </c>
      <c r="I281" s="276">
        <f t="shared" si="15"/>
        <v>0.75877029525434558</v>
      </c>
      <c r="J281" s="285">
        <v>30</v>
      </c>
      <c r="K281" s="286">
        <f t="shared" si="16"/>
        <v>1.7847908814087241E-2</v>
      </c>
      <c r="L281" s="286"/>
      <c r="M281" s="279">
        <f t="shared" si="17"/>
        <v>7645271</v>
      </c>
      <c r="O281" s="257">
        <f>(VLOOKUP(B281,'Montos por Agrupación'!$B$14:$H$19,6,0)*K281)</f>
        <v>7645271.4285907773</v>
      </c>
      <c r="P281" s="252">
        <v>7645271</v>
      </c>
      <c r="Q281" s="90"/>
      <c r="T281" s="159"/>
      <c r="U281"/>
      <c r="V281"/>
      <c r="W281"/>
    </row>
    <row r="282" spans="1:23" ht="15" customHeight="1" x14ac:dyDescent="0.25">
      <c r="A282" s="280">
        <v>7105</v>
      </c>
      <c r="B282" s="281">
        <f>VLOOKUP(A282,'Agrupaciones y Códigos Comunas'!$A$1:$C$346,3,0)</f>
        <v>5</v>
      </c>
      <c r="C282" s="282" t="s">
        <v>53</v>
      </c>
      <c r="D282" s="283">
        <f>VLOOKUP(A282,'Numero de patentes'!$A$3:$N$348,14,0)</f>
        <v>0.93240959783710708</v>
      </c>
      <c r="E282" s="283">
        <f>VLOOKUP(A282,'Ing de Gestión vs Gast Interno'!$A$2:$F$347,6,0)</f>
        <v>0.20327770230116626</v>
      </c>
      <c r="F282" s="283">
        <f>VLOOKUP(A282,'Reportabilidad CGR'!$A$3:$R$348,18,0)</f>
        <v>0.98076923076923073</v>
      </c>
      <c r="G282" s="283">
        <f>VLOOKUP(A282,'Deuda Previsional'!$A$1:$K$346,11,0)</f>
        <v>1</v>
      </c>
      <c r="H282" s="283">
        <f>VLOOKUP(A282,Proyectos!$A$3:$N$348,14,0)</f>
        <v>0.76190476190476186</v>
      </c>
      <c r="I282" s="276">
        <f t="shared" si="15"/>
        <v>0.75862177496921868</v>
      </c>
      <c r="J282" s="285">
        <v>31</v>
      </c>
      <c r="K282" s="286">
        <f t="shared" si="16"/>
        <v>1.7844415297640213E-2</v>
      </c>
      <c r="L282" s="286"/>
      <c r="M282" s="279">
        <f t="shared" si="17"/>
        <v>7643775</v>
      </c>
      <c r="O282" s="257">
        <f>(VLOOKUP(B282,'Montos por Agrupación'!$B$14:$H$19,6,0)*K282)</f>
        <v>7643774.9573931713</v>
      </c>
      <c r="P282" s="252">
        <v>7643775</v>
      </c>
      <c r="Q282" s="90"/>
      <c r="T282" s="159"/>
      <c r="U282"/>
      <c r="V282"/>
      <c r="W282"/>
    </row>
    <row r="283" spans="1:23" ht="15" customHeight="1" x14ac:dyDescent="0.25">
      <c r="A283" s="280">
        <v>14102</v>
      </c>
      <c r="B283" s="281">
        <f>VLOOKUP(A283,'Agrupaciones y Códigos Comunas'!$A$1:$C$346,3,0)</f>
        <v>5</v>
      </c>
      <c r="C283" s="282" t="s">
        <v>202</v>
      </c>
      <c r="D283" s="283">
        <f>VLOOKUP(A283,'Numero de patentes'!$A$3:$N$348,14,0)</f>
        <v>0.78024691358024689</v>
      </c>
      <c r="E283" s="283">
        <f>VLOOKUP(A283,'Ing de Gestión vs Gast Interno'!$A$2:$F$347,6,0)</f>
        <v>2.1951140313121072E-2</v>
      </c>
      <c r="F283" s="283">
        <f>VLOOKUP(A283,'Reportabilidad CGR'!$A$3:$R$348,18,0)</f>
        <v>0.98076923076923073</v>
      </c>
      <c r="G283" s="283">
        <f>VLOOKUP(A283,'Deuda Previsional'!$A$1:$K$346,11,0)</f>
        <v>1</v>
      </c>
      <c r="H283" s="283">
        <f>VLOOKUP(A283,Proyectos!$A$3:$N$348,14,0)</f>
        <v>0.9285714285714286</v>
      </c>
      <c r="I283" s="276">
        <f t="shared" si="15"/>
        <v>0.75714019414592371</v>
      </c>
      <c r="J283" s="285">
        <v>32</v>
      </c>
      <c r="K283" s="286">
        <f t="shared" si="16"/>
        <v>1.780956533105579E-2</v>
      </c>
      <c r="L283" s="286"/>
      <c r="M283" s="279">
        <f t="shared" si="17"/>
        <v>7628847</v>
      </c>
      <c r="O283" s="257">
        <f>(VLOOKUP(B283,'Montos por Agrupación'!$B$14:$H$19,6,0)*K283)</f>
        <v>7628846.7405028576</v>
      </c>
      <c r="P283" s="252">
        <v>7628847</v>
      </c>
      <c r="Q283" s="90"/>
      <c r="T283" s="159"/>
      <c r="U283"/>
      <c r="V283"/>
      <c r="W283"/>
    </row>
    <row r="284" spans="1:23" ht="15" customHeight="1" x14ac:dyDescent="0.25">
      <c r="A284" s="280">
        <v>8419</v>
      </c>
      <c r="B284" s="281">
        <f>VLOOKUP(A284,'Agrupaciones y Códigos Comunas'!$A$1:$C$346,3,0)</f>
        <v>5</v>
      </c>
      <c r="C284" s="282" t="s">
        <v>319</v>
      </c>
      <c r="D284" s="283">
        <f>VLOOKUP(A284,'Numero de patentes'!$A$3:$N$348,14,0)</f>
        <v>0.9178356713426854</v>
      </c>
      <c r="E284" s="283">
        <f>VLOOKUP(A284,'Ing de Gestión vs Gast Interno'!$A$2:$F$347,6,0)</f>
        <v>9.592960954877347E-2</v>
      </c>
      <c r="F284" s="283">
        <f>VLOOKUP(A284,'Reportabilidad CGR'!$A$3:$R$348,18,0)</f>
        <v>1</v>
      </c>
      <c r="G284" s="283">
        <f>VLOOKUP(A284,'Deuda Previsional'!$A$1:$K$346,11,0)</f>
        <v>1</v>
      </c>
      <c r="H284" s="283">
        <f>VLOOKUP(A284,Proyectos!$A$3:$N$348,14,0)</f>
        <v>0.81818181818181823</v>
      </c>
      <c r="I284" s="276">
        <f t="shared" si="15"/>
        <v>0.75642403449856876</v>
      </c>
      <c r="J284" s="285">
        <v>33</v>
      </c>
      <c r="K284" s="286">
        <f t="shared" si="16"/>
        <v>1.7792719716299567E-2</v>
      </c>
      <c r="L284" s="286"/>
      <c r="M284" s="279">
        <f t="shared" si="17"/>
        <v>7621631</v>
      </c>
      <c r="O284" s="257">
        <f>(VLOOKUP(B284,'Montos por Agrupación'!$B$14:$H$19,6,0)*K284)</f>
        <v>7621630.8084553368</v>
      </c>
      <c r="P284" s="252">
        <v>7621631</v>
      </c>
      <c r="Q284" s="90"/>
      <c r="T284" s="159"/>
      <c r="U284"/>
      <c r="V284"/>
      <c r="W284"/>
    </row>
    <row r="285" spans="1:23" ht="15" customHeight="1" x14ac:dyDescent="0.25">
      <c r="A285" s="280">
        <v>6308</v>
      </c>
      <c r="B285" s="281">
        <f>VLOOKUP(A285,'Agrupaciones y Códigos Comunas'!$A$1:$C$346,3,0)</f>
        <v>5</v>
      </c>
      <c r="C285" s="282" t="s">
        <v>259</v>
      </c>
      <c r="D285" s="283">
        <f>VLOOKUP(A285,'Numero de patentes'!$A$3:$N$348,14,0)</f>
        <v>0.86827195467422091</v>
      </c>
      <c r="E285" s="283">
        <f>VLOOKUP(A285,'Ing de Gestión vs Gast Interno'!$A$2:$F$347,6,0)</f>
        <v>0.130387556926822</v>
      </c>
      <c r="F285" s="283">
        <f>VLOOKUP(A285,'Reportabilidad CGR'!$A$3:$R$348,18,0)</f>
        <v>0.84615384615384615</v>
      </c>
      <c r="G285" s="283">
        <f>VLOOKUP(A285,'Deuda Previsional'!$A$1:$K$346,11,0)</f>
        <v>1</v>
      </c>
      <c r="H285" s="283">
        <f>VLOOKUP(A285,Proyectos!$A$3:$N$348,14,0)</f>
        <v>0.90909090909090906</v>
      </c>
      <c r="I285" s="276">
        <f t="shared" ref="I285:I316" si="18">(D285*$D$8+E285*$E$8+F285*$F$8+G285*$G$8+H285*$H$8)</f>
        <v>0.75486274881082838</v>
      </c>
      <c r="J285" s="285">
        <v>34</v>
      </c>
      <c r="K285" s="286">
        <f t="shared" si="16"/>
        <v>1.7755994919925997E-2</v>
      </c>
      <c r="L285" s="286"/>
      <c r="M285" s="279">
        <f t="shared" si="17"/>
        <v>7605899</v>
      </c>
      <c r="O285" s="257">
        <f>(VLOOKUP(B285,'Montos por Agrupación'!$B$14:$H$19,6,0)*K285)</f>
        <v>7605899.4956522342</v>
      </c>
      <c r="P285" s="252">
        <v>7605899</v>
      </c>
      <c r="Q285" s="90"/>
      <c r="T285" s="159"/>
      <c r="U285"/>
      <c r="V285"/>
      <c r="W285"/>
    </row>
    <row r="286" spans="1:23" ht="15" customHeight="1" x14ac:dyDescent="0.25">
      <c r="A286" s="280">
        <v>6304</v>
      </c>
      <c r="B286" s="281">
        <f>VLOOKUP(A286,'Agrupaciones y Códigos Comunas'!$A$1:$C$346,3,0)</f>
        <v>5</v>
      </c>
      <c r="C286" s="282" t="s">
        <v>298</v>
      </c>
      <c r="D286" s="283">
        <f>VLOOKUP(A286,'Numero de patentes'!$A$3:$N$348,14,0)</f>
        <v>0.73212818405916191</v>
      </c>
      <c r="E286" s="283">
        <f>VLOOKUP(A286,'Ing de Gestión vs Gast Interno'!$A$2:$F$347,6,0)</f>
        <v>0.25872452423131737</v>
      </c>
      <c r="F286" s="283">
        <f>VLOOKUP(A286,'Reportabilidad CGR'!$A$3:$R$348,18,0)</f>
        <v>1</v>
      </c>
      <c r="G286" s="283">
        <f>VLOOKUP(A286,'Deuda Previsional'!$A$1:$K$346,11,0)</f>
        <v>1</v>
      </c>
      <c r="H286" s="283">
        <f>VLOOKUP(A286,Proyectos!$A$3:$N$348,14,0)</f>
        <v>0.76470588235294112</v>
      </c>
      <c r="I286" s="276">
        <f t="shared" si="18"/>
        <v>0.75436948795806191</v>
      </c>
      <c r="J286" s="285">
        <v>35</v>
      </c>
      <c r="K286" s="286">
        <f t="shared" si="16"/>
        <v>1.7744392364084264E-2</v>
      </c>
      <c r="L286" s="286"/>
      <c r="M286" s="279">
        <f t="shared" si="17"/>
        <v>7600929</v>
      </c>
      <c r="O286" s="257">
        <f>(VLOOKUP(B286,'Montos por Agrupación'!$B$14:$H$19,6,0)*K286)</f>
        <v>7600929.4630506877</v>
      </c>
      <c r="P286" s="252">
        <v>7600929</v>
      </c>
      <c r="Q286" s="90"/>
      <c r="T286" s="159"/>
      <c r="U286"/>
      <c r="V286"/>
      <c r="W286"/>
    </row>
    <row r="287" spans="1:23" ht="15" customHeight="1" x14ac:dyDescent="0.25">
      <c r="A287" s="280">
        <v>6113</v>
      </c>
      <c r="B287" s="281">
        <f>VLOOKUP(A287,'Agrupaciones y Códigos Comunas'!$A$1:$C$346,3,0)</f>
        <v>5</v>
      </c>
      <c r="C287" s="282" t="s">
        <v>254</v>
      </c>
      <c r="D287" s="283">
        <f>VLOOKUP(A287,'Numero de patentes'!$A$3:$N$348,14,0)</f>
        <v>0.87350835322195708</v>
      </c>
      <c r="E287" s="283">
        <f>VLOOKUP(A287,'Ing de Gestión vs Gast Interno'!$A$2:$F$347,6,0)</f>
        <v>9.3915236626608112E-2</v>
      </c>
      <c r="F287" s="283">
        <f>VLOOKUP(A287,'Reportabilidad CGR'!$A$3:$R$348,18,0)</f>
        <v>1</v>
      </c>
      <c r="G287" s="283">
        <f>VLOOKUP(A287,'Deuda Previsional'!$A$1:$K$346,11,0)</f>
        <v>1</v>
      </c>
      <c r="H287" s="283">
        <f>VLOOKUP(A287,Proyectos!$A$3:$N$348,14,0)</f>
        <v>0.80952380952380953</v>
      </c>
      <c r="I287" s="276">
        <f t="shared" si="18"/>
        <v>0.74899102550466023</v>
      </c>
      <c r="J287" s="285">
        <v>36</v>
      </c>
      <c r="K287" s="286">
        <f t="shared" si="16"/>
        <v>1.7617879362680954E-2</v>
      </c>
      <c r="L287" s="286"/>
      <c r="M287" s="279">
        <f t="shared" si="17"/>
        <v>7546737</v>
      </c>
      <c r="O287" s="257">
        <f>(VLOOKUP(B287,'Montos por Agrupación'!$B$14:$H$19,6,0)*K287)</f>
        <v>7546736.7705033924</v>
      </c>
      <c r="P287" s="252">
        <v>7546737</v>
      </c>
      <c r="Q287" s="90"/>
      <c r="T287" s="159"/>
      <c r="U287"/>
      <c r="V287"/>
      <c r="W287"/>
    </row>
    <row r="288" spans="1:23" ht="15" customHeight="1" x14ac:dyDescent="0.25">
      <c r="A288" s="280">
        <v>8411</v>
      </c>
      <c r="B288" s="281">
        <f>VLOOKUP(A288,'Agrupaciones y Códigos Comunas'!$A$1:$C$346,3,0)</f>
        <v>5</v>
      </c>
      <c r="C288" s="282" t="s">
        <v>252</v>
      </c>
      <c r="D288" s="283">
        <f>VLOOKUP(A288,'Numero de patentes'!$A$3:$N$348,14,0)</f>
        <v>0.92296185489902771</v>
      </c>
      <c r="E288" s="283">
        <f>VLOOKUP(A288,'Ing de Gestión vs Gast Interno'!$A$2:$F$347,6,0)</f>
        <v>7.7527933781439615E-2</v>
      </c>
      <c r="F288" s="283">
        <f>VLOOKUP(A288,'Reportabilidad CGR'!$A$3:$R$348,18,0)</f>
        <v>1</v>
      </c>
      <c r="G288" s="283">
        <f>VLOOKUP(A288,'Deuda Previsional'!$A$1:$K$346,11,0)</f>
        <v>1</v>
      </c>
      <c r="H288" s="283">
        <f>VLOOKUP(A288,Proyectos!$A$3:$N$348,14,0)</f>
        <v>0.8</v>
      </c>
      <c r="I288" s="276">
        <f t="shared" si="18"/>
        <v>0.74780177224619071</v>
      </c>
      <c r="J288" s="285">
        <v>37</v>
      </c>
      <c r="K288" s="286">
        <f t="shared" si="16"/>
        <v>1.7589905568969239E-2</v>
      </c>
      <c r="L288" s="286"/>
      <c r="M288" s="279">
        <f t="shared" si="17"/>
        <v>7534754</v>
      </c>
      <c r="O288" s="257">
        <f>(VLOOKUP(B288,'Montos por Agrupación'!$B$14:$H$19,6,0)*K288)</f>
        <v>7534754.0083747189</v>
      </c>
      <c r="P288" s="252">
        <v>7534754</v>
      </c>
      <c r="Q288" s="90"/>
      <c r="T288" s="159"/>
      <c r="U288"/>
      <c r="V288"/>
      <c r="W288"/>
    </row>
    <row r="289" spans="1:23" ht="15" customHeight="1" x14ac:dyDescent="0.25">
      <c r="A289" s="280">
        <v>9116</v>
      </c>
      <c r="B289" s="281">
        <f>VLOOKUP(A289,'Agrupaciones y Códigos Comunas'!$A$1:$C$346,3,0)</f>
        <v>5</v>
      </c>
      <c r="C289" s="282" t="s">
        <v>101</v>
      </c>
      <c r="D289" s="283">
        <f>VLOOKUP(A289,'Numero de patentes'!$A$3:$N$348,14,0)</f>
        <v>0.8485804416403786</v>
      </c>
      <c r="E289" s="283">
        <f>VLOOKUP(A289,'Ing de Gestión vs Gast Interno'!$A$2:$F$347,6,0)</f>
        <v>1.8422687278774209E-2</v>
      </c>
      <c r="F289" s="283">
        <f>VLOOKUP(A289,'Reportabilidad CGR'!$A$3:$R$348,18,0)</f>
        <v>0.98076923076923073</v>
      </c>
      <c r="G289" s="283">
        <f>VLOOKUP(A289,'Deuda Previsional'!$A$1:$K$346,11,0)</f>
        <v>1</v>
      </c>
      <c r="H289" s="283">
        <f>VLOOKUP(A289,Proyectos!$A$3:$N$348,14,0)</f>
        <v>0.86792452830188682</v>
      </c>
      <c r="I289" s="276">
        <f t="shared" si="18"/>
        <v>0.74507378626420495</v>
      </c>
      <c r="J289" s="285">
        <v>38</v>
      </c>
      <c r="K289" s="286">
        <f t="shared" si="16"/>
        <v>1.7525737473094757E-2</v>
      </c>
      <c r="L289" s="286"/>
      <c r="M289" s="279">
        <f t="shared" si="17"/>
        <v>7507267</v>
      </c>
      <c r="O289" s="257">
        <f>(VLOOKUP(B289,'Montos por Agrupación'!$B$14:$H$19,6,0)*K289)</f>
        <v>7507267.1741956342</v>
      </c>
      <c r="P289" s="252">
        <v>7507267</v>
      </c>
      <c r="Q289" s="90"/>
      <c r="T289" s="159"/>
      <c r="U289"/>
      <c r="V289"/>
      <c r="W289"/>
    </row>
    <row r="290" spans="1:23" ht="15" customHeight="1" x14ac:dyDescent="0.25">
      <c r="A290" s="280">
        <v>8313</v>
      </c>
      <c r="B290" s="281">
        <f>VLOOKUP(A290,'Agrupaciones y Códigos Comunas'!$A$1:$C$346,3,0)</f>
        <v>5</v>
      </c>
      <c r="C290" s="282" t="s">
        <v>178</v>
      </c>
      <c r="D290" s="283">
        <f>VLOOKUP(A290,'Numero de patentes'!$A$3:$N$348,14,0)</f>
        <v>0.86152882205513781</v>
      </c>
      <c r="E290" s="283">
        <f>VLOOKUP(A290,'Ing de Gestión vs Gast Interno'!$A$2:$F$347,6,0)</f>
        <v>0.17359916266833283</v>
      </c>
      <c r="F290" s="283">
        <f>VLOOKUP(A290,'Reportabilidad CGR'!$A$3:$R$348,18,0)</f>
        <v>1</v>
      </c>
      <c r="G290" s="283">
        <f>VLOOKUP(A290,'Deuda Previsional'!$A$1:$K$346,11,0)</f>
        <v>1</v>
      </c>
      <c r="H290" s="283">
        <f>VLOOKUP(A290,Proyectos!$A$3:$N$348,14,0)</f>
        <v>0.74358974358974361</v>
      </c>
      <c r="I290" s="276">
        <f t="shared" si="18"/>
        <v>0.74394963781610335</v>
      </c>
      <c r="J290" s="285">
        <v>39</v>
      </c>
      <c r="K290" s="286">
        <f t="shared" si="16"/>
        <v>1.7499295084507985E-2</v>
      </c>
      <c r="L290" s="286"/>
      <c r="M290" s="279">
        <f t="shared" si="17"/>
        <v>7495940</v>
      </c>
      <c r="O290" s="257">
        <f>(VLOOKUP(B290,'Montos por Agrupación'!$B$14:$H$19,6,0)*K290)</f>
        <v>7495940.399721832</v>
      </c>
      <c r="P290" s="252">
        <v>7495940</v>
      </c>
      <c r="Q290" s="90"/>
      <c r="T290" s="159"/>
      <c r="U290"/>
      <c r="V290"/>
      <c r="W290"/>
    </row>
    <row r="291" spans="1:23" ht="15" customHeight="1" x14ac:dyDescent="0.25">
      <c r="A291" s="280">
        <v>5705</v>
      </c>
      <c r="B291" s="281">
        <f>VLOOKUP(A291,'Agrupaciones y Códigos Comunas'!$A$1:$C$346,3,0)</f>
        <v>5</v>
      </c>
      <c r="C291" s="282" t="s">
        <v>76</v>
      </c>
      <c r="D291" s="283">
        <f>VLOOKUP(A291,'Numero de patentes'!$A$3:$N$348,14,0)</f>
        <v>0.8797250859106529</v>
      </c>
      <c r="E291" s="283">
        <f>VLOOKUP(A291,'Ing de Gestión vs Gast Interno'!$A$2:$F$347,6,0)</f>
        <v>0.10843555307517166</v>
      </c>
      <c r="F291" s="283">
        <f>VLOOKUP(A291,'Reportabilidad CGR'!$A$3:$R$348,18,0)</f>
        <v>1</v>
      </c>
      <c r="G291" s="283">
        <f>VLOOKUP(A291,'Deuda Previsional'!$A$1:$K$346,11,0)</f>
        <v>1</v>
      </c>
      <c r="H291" s="283">
        <f>VLOOKUP(A291,Proyectos!$A$3:$N$348,14,0)</f>
        <v>0.77777777777777779</v>
      </c>
      <c r="I291" s="276">
        <f t="shared" si="18"/>
        <v>0.74299295253943298</v>
      </c>
      <c r="J291" s="285">
        <v>40</v>
      </c>
      <c r="K291" s="286">
        <f t="shared" si="16"/>
        <v>1.747679178978416E-2</v>
      </c>
      <c r="L291" s="286"/>
      <c r="M291" s="279">
        <f t="shared" si="17"/>
        <v>7486301</v>
      </c>
      <c r="O291" s="257">
        <f>(VLOOKUP(B291,'Montos por Agrupación'!$B$14:$H$19,6,0)*K291)</f>
        <v>7486300.9625197873</v>
      </c>
      <c r="P291" s="252">
        <v>7486301</v>
      </c>
      <c r="Q291" s="90"/>
      <c r="T291" s="159"/>
      <c r="U291"/>
      <c r="V291"/>
      <c r="W291"/>
    </row>
    <row r="292" spans="1:23" ht="15" customHeight="1" x14ac:dyDescent="0.25">
      <c r="A292" s="280">
        <v>10204</v>
      </c>
      <c r="B292" s="281">
        <f>VLOOKUP(A292,'Agrupaciones y Códigos Comunas'!$A$1:$C$346,3,0)</f>
        <v>5</v>
      </c>
      <c r="C292" s="282" t="s">
        <v>271</v>
      </c>
      <c r="D292" s="283">
        <f>VLOOKUP(A292,'Numero de patentes'!$A$3:$N$348,14,0)</f>
        <v>0.94871794871794868</v>
      </c>
      <c r="E292" s="283">
        <f>VLOOKUP(A292,'Ing de Gestión vs Gast Interno'!$A$2:$F$347,6,0)</f>
        <v>2.767445814931635E-2</v>
      </c>
      <c r="F292" s="283">
        <f>VLOOKUP(A292,'Reportabilidad CGR'!$A$3:$R$348,18,0)</f>
        <v>1</v>
      </c>
      <c r="G292" s="283">
        <f>VLOOKUP(A292,'Deuda Previsional'!$A$1:$K$346,11,0)</f>
        <v>1</v>
      </c>
      <c r="H292" s="283">
        <f>VLOOKUP(A292,Proyectos!$A$3:$N$348,14,0)</f>
        <v>0.8</v>
      </c>
      <c r="I292" s="276">
        <f t="shared" si="18"/>
        <v>0.74040668650165808</v>
      </c>
      <c r="J292" s="285">
        <v>41</v>
      </c>
      <c r="K292" s="286">
        <f t="shared" si="16"/>
        <v>1.7415957251716609E-2</v>
      </c>
      <c r="L292" s="286"/>
      <c r="M292" s="279">
        <f t="shared" si="17"/>
        <v>7460242</v>
      </c>
      <c r="O292" s="257">
        <f>(VLOOKUP(B292,'Montos por Agrupación'!$B$14:$H$19,6,0)*K292)</f>
        <v>7460242.0801821398</v>
      </c>
      <c r="P292" s="252">
        <v>7460242</v>
      </c>
      <c r="Q292" s="90"/>
      <c r="T292" s="159"/>
      <c r="U292"/>
      <c r="V292"/>
      <c r="W292"/>
    </row>
    <row r="293" spans="1:23" ht="15" customHeight="1" x14ac:dyDescent="0.25">
      <c r="A293" s="280">
        <v>11203</v>
      </c>
      <c r="B293" s="281">
        <f>VLOOKUP(A293,'Agrupaciones y Códigos Comunas'!$A$1:$C$346,3,0)</f>
        <v>5</v>
      </c>
      <c r="C293" s="282" t="s">
        <v>332</v>
      </c>
      <c r="D293" s="283">
        <f>VLOOKUP(A293,'Numero de patentes'!$A$3:$N$348,14,0)</f>
        <v>0.63247863247863245</v>
      </c>
      <c r="E293" s="283">
        <f>VLOOKUP(A293,'Ing de Gestión vs Gast Interno'!$A$2:$F$347,6,0)</f>
        <v>2.0998177049073485E-2</v>
      </c>
      <c r="F293" s="283">
        <f>VLOOKUP(A293,'Reportabilidad CGR'!$A$3:$R$348,18,0)</f>
        <v>1</v>
      </c>
      <c r="G293" s="283">
        <f>VLOOKUP(A293,'Deuda Previsional'!$A$1:$K$346,11,0)</f>
        <v>1</v>
      </c>
      <c r="H293" s="283">
        <f>VLOOKUP(A293,Proyectos!$A$3:$N$348,14,0)</f>
        <v>0.90909090909090906</v>
      </c>
      <c r="I293" s="276">
        <f t="shared" si="18"/>
        <v>0.74017477138495069</v>
      </c>
      <c r="J293" s="285">
        <v>42</v>
      </c>
      <c r="K293" s="286">
        <f t="shared" si="16"/>
        <v>1.741050210951944E-2</v>
      </c>
      <c r="L293" s="286"/>
      <c r="M293" s="279">
        <f t="shared" si="17"/>
        <v>7457905</v>
      </c>
      <c r="O293" s="257">
        <f>(VLOOKUP(B293,'Montos por Agrupación'!$B$14:$H$19,6,0)*K293)</f>
        <v>7457905.3334397981</v>
      </c>
      <c r="P293" s="252">
        <v>7457905</v>
      </c>
      <c r="Q293" s="90"/>
      <c r="T293" s="159"/>
      <c r="U293"/>
      <c r="V293"/>
      <c r="W293"/>
    </row>
    <row r="294" spans="1:23" ht="15" customHeight="1" x14ac:dyDescent="0.25">
      <c r="A294" s="280">
        <v>10206</v>
      </c>
      <c r="B294" s="281">
        <f>VLOOKUP(A294,'Agrupaciones y Códigos Comunas'!$A$1:$C$346,3,0)</f>
        <v>5</v>
      </c>
      <c r="C294" s="282" t="s">
        <v>262</v>
      </c>
      <c r="D294" s="283">
        <f>VLOOKUP(A294,'Numero de patentes'!$A$3:$N$348,14,0)</f>
        <v>0.93333333333333335</v>
      </c>
      <c r="E294" s="283">
        <f>VLOOKUP(A294,'Ing de Gestión vs Gast Interno'!$A$2:$F$347,6,0)</f>
        <v>2.3612424407212753E-2</v>
      </c>
      <c r="F294" s="283">
        <f>VLOOKUP(A294,'Reportabilidad CGR'!$A$3:$R$348,18,0)</f>
        <v>1</v>
      </c>
      <c r="G294" s="283">
        <f>VLOOKUP(A294,'Deuda Previsional'!$A$1:$K$346,11,0)</f>
        <v>1</v>
      </c>
      <c r="H294" s="283">
        <f>VLOOKUP(A294,Proyectos!$A$3:$N$348,14,0)</f>
        <v>0.8</v>
      </c>
      <c r="I294" s="276">
        <f t="shared" si="18"/>
        <v>0.73805581821477584</v>
      </c>
      <c r="J294" s="285">
        <v>43</v>
      </c>
      <c r="K294" s="286">
        <f t="shared" si="16"/>
        <v>1.7360659774890454E-2</v>
      </c>
      <c r="L294" s="286"/>
      <c r="M294" s="279">
        <f t="shared" si="17"/>
        <v>7436555</v>
      </c>
      <c r="O294" s="257">
        <f>(VLOOKUP(B294,'Montos por Agrupación'!$B$14:$H$19,6,0)*K294)</f>
        <v>7436555.0351587767</v>
      </c>
      <c r="P294" s="252">
        <v>7436555</v>
      </c>
      <c r="Q294" s="90"/>
      <c r="T294" s="159"/>
      <c r="U294"/>
      <c r="V294"/>
      <c r="W294"/>
    </row>
    <row r="295" spans="1:23" ht="15" customHeight="1" x14ac:dyDescent="0.25">
      <c r="A295" s="280">
        <v>4305</v>
      </c>
      <c r="B295" s="281">
        <f>VLOOKUP(A295,'Agrupaciones y Códigos Comunas'!$A$1:$C$346,3,0)</f>
        <v>5</v>
      </c>
      <c r="C295" s="282" t="s">
        <v>273</v>
      </c>
      <c r="D295" s="283">
        <f>VLOOKUP(A295,'Numero de patentes'!$A$3:$N$348,14,0)</f>
        <v>0.91733333333333333</v>
      </c>
      <c r="E295" s="283">
        <f>VLOOKUP(A295,'Ing de Gestión vs Gast Interno'!$A$2:$F$347,6,0)</f>
        <v>0.14962740480184802</v>
      </c>
      <c r="F295" s="283">
        <f>VLOOKUP(A295,'Reportabilidad CGR'!$A$3:$R$348,18,0)</f>
        <v>1</v>
      </c>
      <c r="G295" s="283">
        <f>VLOOKUP(A295,'Deuda Previsional'!$A$1:$K$346,11,0)</f>
        <v>1</v>
      </c>
      <c r="H295" s="283">
        <f>VLOOKUP(A295,Proyectos!$A$3:$N$348,14,0)</f>
        <v>0.72093023255813948</v>
      </c>
      <c r="I295" s="276">
        <f t="shared" si="18"/>
        <v>0.7379378840611448</v>
      </c>
      <c r="J295" s="285">
        <v>44</v>
      </c>
      <c r="K295" s="286">
        <f t="shared" si="16"/>
        <v>1.7357885710020969E-2</v>
      </c>
      <c r="L295" s="286"/>
      <c r="M295" s="279">
        <f t="shared" si="17"/>
        <v>7435367</v>
      </c>
      <c r="O295" s="257">
        <f>(VLOOKUP(B295,'Montos por Agrupación'!$B$14:$H$19,6,0)*K295)</f>
        <v>7435366.7458690535</v>
      </c>
      <c r="P295" s="252">
        <v>7435367</v>
      </c>
      <c r="Q295" s="90"/>
      <c r="T295" s="159"/>
      <c r="U295"/>
      <c r="V295"/>
      <c r="W295"/>
    </row>
    <row r="296" spans="1:23" ht="15" customHeight="1" x14ac:dyDescent="0.25">
      <c r="A296" s="280">
        <v>9208</v>
      </c>
      <c r="B296" s="281">
        <f>VLOOKUP(A296,'Agrupaciones y Códigos Comunas'!$A$1:$C$346,3,0)</f>
        <v>5</v>
      </c>
      <c r="C296" s="282" t="s">
        <v>132</v>
      </c>
      <c r="D296" s="283">
        <f>VLOOKUP(A296,'Numero de patentes'!$A$3:$N$348,14,0)</f>
        <v>0.80986937590711172</v>
      </c>
      <c r="E296" s="283">
        <f>VLOOKUP(A296,'Ing de Gestión vs Gast Interno'!$A$2:$F$347,6,0)</f>
        <v>3.9455530044319141E-2</v>
      </c>
      <c r="F296" s="283">
        <f>VLOOKUP(A296,'Reportabilidad CGR'!$A$3:$R$348,18,0)</f>
        <v>0.96153846153846156</v>
      </c>
      <c r="G296" s="283">
        <f>VLOOKUP(A296,'Deuda Previsional'!$A$1:$K$346,11,0)</f>
        <v>1</v>
      </c>
      <c r="H296" s="283">
        <f>VLOOKUP(A296,Proyectos!$A$3:$N$348,14,0)</f>
        <v>0.84848484848484851</v>
      </c>
      <c r="I296" s="276">
        <f t="shared" si="18"/>
        <v>0.73573119045272195</v>
      </c>
      <c r="J296" s="285">
        <v>45</v>
      </c>
      <c r="K296" s="286">
        <f t="shared" si="16"/>
        <v>1.7305979531629313E-2</v>
      </c>
      <c r="L296" s="286"/>
      <c r="M296" s="279">
        <f t="shared" si="17"/>
        <v>7413132</v>
      </c>
      <c r="O296" s="257">
        <f>(VLOOKUP(B296,'Montos por Agrupación'!$B$14:$H$19,6,0)*K296)</f>
        <v>7413132.3862721547</v>
      </c>
      <c r="P296" s="252">
        <v>7413132</v>
      </c>
      <c r="Q296" s="90"/>
      <c r="T296" s="159"/>
      <c r="U296"/>
      <c r="V296"/>
      <c r="W296"/>
    </row>
    <row r="297" spans="1:23" ht="15" customHeight="1" x14ac:dyDescent="0.25">
      <c r="A297" s="280">
        <v>9118</v>
      </c>
      <c r="B297" s="281">
        <f>VLOOKUP(A297,'Agrupaciones y Códigos Comunas'!$A$1:$C$346,3,0)</f>
        <v>5</v>
      </c>
      <c r="C297" s="282" t="s">
        <v>220</v>
      </c>
      <c r="D297" s="283">
        <f>VLOOKUP(A297,'Numero de patentes'!$A$3:$N$348,14,0)</f>
        <v>0.80031201248049921</v>
      </c>
      <c r="E297" s="283">
        <f>VLOOKUP(A297,'Ing de Gestión vs Gast Interno'!$A$2:$F$347,6,0)</f>
        <v>4.4272219616133909E-2</v>
      </c>
      <c r="F297" s="283">
        <f>VLOOKUP(A297,'Reportabilidad CGR'!$A$3:$R$348,18,0)</f>
        <v>0.98076923076923073</v>
      </c>
      <c r="G297" s="283">
        <f>VLOOKUP(A297,'Deuda Previsional'!$A$1:$K$346,11,0)</f>
        <v>1</v>
      </c>
      <c r="H297" s="283">
        <f>VLOOKUP(A297,Proyectos!$A$3:$N$348,14,0)</f>
        <v>0.83333333333333337</v>
      </c>
      <c r="I297" s="276">
        <f t="shared" si="18"/>
        <v>0.73503949132512281</v>
      </c>
      <c r="J297" s="285">
        <v>46</v>
      </c>
      <c r="K297" s="286">
        <f t="shared" si="16"/>
        <v>1.7289709280891526E-2</v>
      </c>
      <c r="L297" s="286"/>
      <c r="M297" s="279">
        <f t="shared" si="17"/>
        <v>7406163</v>
      </c>
      <c r="O297" s="257">
        <f>(VLOOKUP(B297,'Montos por Agrupación'!$B$14:$H$19,6,0)*K297)</f>
        <v>7406162.9152603224</v>
      </c>
      <c r="P297" s="252">
        <v>7406163</v>
      </c>
      <c r="Q297" s="90"/>
      <c r="T297" s="159"/>
      <c r="U297"/>
      <c r="V297"/>
      <c r="W297"/>
    </row>
    <row r="298" spans="1:23" ht="15" customHeight="1" x14ac:dyDescent="0.25">
      <c r="A298" s="280">
        <v>6109</v>
      </c>
      <c r="B298" s="281">
        <f>VLOOKUP(A298,'Agrupaciones y Códigos Comunas'!$A$1:$C$346,3,0)</f>
        <v>5</v>
      </c>
      <c r="C298" s="282" t="s">
        <v>163</v>
      </c>
      <c r="D298" s="283">
        <f>VLOOKUP(A298,'Numero de patentes'!$A$3:$N$348,14,0)</f>
        <v>0.79123173277661796</v>
      </c>
      <c r="E298" s="283">
        <f>VLOOKUP(A298,'Ing de Gestión vs Gast Interno'!$A$2:$F$347,6,0)</f>
        <v>0.20682388084668382</v>
      </c>
      <c r="F298" s="283">
        <f>VLOOKUP(A298,'Reportabilidad CGR'!$A$3:$R$348,18,0)</f>
        <v>1</v>
      </c>
      <c r="G298" s="283">
        <f>VLOOKUP(A298,'Deuda Previsional'!$A$1:$K$346,11,0)</f>
        <v>1</v>
      </c>
      <c r="H298" s="283">
        <f>VLOOKUP(A298,Proyectos!$A$3:$N$348,14,0)</f>
        <v>0.7142857142857143</v>
      </c>
      <c r="I298" s="276">
        <f t="shared" si="18"/>
        <v>0.7347736637327128</v>
      </c>
      <c r="J298" s="285">
        <v>47</v>
      </c>
      <c r="K298" s="286">
        <f t="shared" si="16"/>
        <v>1.7283456444348932E-2</v>
      </c>
      <c r="L298" s="286"/>
      <c r="M298" s="279">
        <f t="shared" si="17"/>
        <v>7403484</v>
      </c>
      <c r="O298" s="257">
        <f>(VLOOKUP(B298,'Montos por Agrupación'!$B$14:$H$19,6,0)*K298)</f>
        <v>7403484.4707957804</v>
      </c>
      <c r="P298" s="252">
        <v>7403484</v>
      </c>
      <c r="Q298" s="90"/>
      <c r="T298" s="159"/>
      <c r="U298"/>
      <c r="V298"/>
      <c r="W298"/>
    </row>
    <row r="299" spans="1:23" ht="15" customHeight="1" x14ac:dyDescent="0.25">
      <c r="A299" s="280">
        <v>14108</v>
      </c>
      <c r="B299" s="281">
        <f>VLOOKUP(A299,'Agrupaciones y Códigos Comunas'!$A$1:$C$346,3,0)</f>
        <v>5</v>
      </c>
      <c r="C299" s="282" t="s">
        <v>274</v>
      </c>
      <c r="D299" s="283">
        <f>VLOOKUP(A299,'Numero de patentes'!$A$3:$N$348,14,0)</f>
        <v>0.83006191542616259</v>
      </c>
      <c r="E299" s="283">
        <f>VLOOKUP(A299,'Ing de Gestión vs Gast Interno'!$A$2:$F$347,6,0)</f>
        <v>0.1662683878662802</v>
      </c>
      <c r="F299" s="283">
        <f>VLOOKUP(A299,'Reportabilidad CGR'!$A$3:$R$348,18,0)</f>
        <v>1</v>
      </c>
      <c r="G299" s="283">
        <f>VLOOKUP(A299,'Deuda Previsional'!$A$1:$K$346,11,0)</f>
        <v>0.74088578515736914</v>
      </c>
      <c r="H299" s="283">
        <f>VLOOKUP(A299,Proyectos!$A$3:$N$348,14,0)</f>
        <v>0.9</v>
      </c>
      <c r="I299" s="276">
        <f t="shared" si="18"/>
        <v>0.73443702614734618</v>
      </c>
      <c r="J299" s="285">
        <v>48</v>
      </c>
      <c r="K299" s="286">
        <f t="shared" si="16"/>
        <v>1.7275538004519912E-2</v>
      </c>
      <c r="L299" s="286"/>
      <c r="M299" s="279">
        <f t="shared" si="17"/>
        <v>7400093</v>
      </c>
      <c r="O299" s="257">
        <f>(VLOOKUP(B299,'Montos por Agrupación'!$B$14:$H$19,6,0)*K299)</f>
        <v>7400092.5539939627</v>
      </c>
      <c r="P299" s="252">
        <v>7400093</v>
      </c>
      <c r="Q299" s="90"/>
      <c r="T299" s="159"/>
      <c r="U299"/>
      <c r="V299"/>
      <c r="W299"/>
    </row>
    <row r="300" spans="1:23" ht="15" customHeight="1" x14ac:dyDescent="0.25">
      <c r="A300" s="280">
        <v>6203</v>
      </c>
      <c r="B300" s="281">
        <f>VLOOKUP(A300,'Agrupaciones y Códigos Comunas'!$A$1:$C$346,3,0)</f>
        <v>5</v>
      </c>
      <c r="C300" s="282" t="s">
        <v>246</v>
      </c>
      <c r="D300" s="283">
        <f>VLOOKUP(A300,'Numero de patentes'!$A$3:$N$348,14,0)</f>
        <v>0.8928571428571429</v>
      </c>
      <c r="E300" s="283">
        <f>VLOOKUP(A300,'Ing de Gestión vs Gast Interno'!$A$2:$F$347,6,0)</f>
        <v>0.28881248021702632</v>
      </c>
      <c r="F300" s="283">
        <f>VLOOKUP(A300,'Reportabilidad CGR'!$A$3:$R$348,18,0)</f>
        <v>1</v>
      </c>
      <c r="G300" s="283">
        <f>VLOOKUP(A300,'Deuda Previsional'!$A$1:$K$346,11,0)</f>
        <v>1</v>
      </c>
      <c r="H300" s="283">
        <f>VLOOKUP(A300,Proyectos!$A$3:$N$348,14,0)</f>
        <v>0.61538461538461542</v>
      </c>
      <c r="I300" s="276">
        <f t="shared" si="18"/>
        <v>0.73166359494450428</v>
      </c>
      <c r="J300" s="285">
        <v>49</v>
      </c>
      <c r="K300" s="286">
        <f t="shared" si="16"/>
        <v>1.7210300939336867E-2</v>
      </c>
      <c r="L300" s="286"/>
      <c r="M300" s="279">
        <f t="shared" si="17"/>
        <v>7372148</v>
      </c>
      <c r="O300" s="257">
        <f>(VLOOKUP(B300,'Montos por Agrupación'!$B$14:$H$19,6,0)*K300)</f>
        <v>7372147.8196430458</v>
      </c>
      <c r="P300" s="252">
        <v>7372148</v>
      </c>
      <c r="Q300" s="90"/>
      <c r="T300" s="159"/>
      <c r="U300"/>
      <c r="V300"/>
      <c r="W300"/>
    </row>
    <row r="301" spans="1:23" ht="15" customHeight="1" x14ac:dyDescent="0.25">
      <c r="A301" s="280">
        <v>7302</v>
      </c>
      <c r="B301" s="281">
        <f>VLOOKUP(A301,'Agrupaciones y Códigos Comunas'!$A$1:$C$346,3,0)</f>
        <v>5</v>
      </c>
      <c r="C301" s="282" t="s">
        <v>248</v>
      </c>
      <c r="D301" s="283">
        <f>VLOOKUP(A301,'Numero de patentes'!$A$3:$N$348,14,0)</f>
        <v>0.7879291251384275</v>
      </c>
      <c r="E301" s="283">
        <f>VLOOKUP(A301,'Ing de Gestión vs Gast Interno'!$A$2:$F$347,6,0)</f>
        <v>6.9572553095321801E-2</v>
      </c>
      <c r="F301" s="283">
        <f>VLOOKUP(A301,'Reportabilidad CGR'!$A$3:$R$348,18,0)</f>
        <v>0.92307692307692313</v>
      </c>
      <c r="G301" s="283">
        <f>VLOOKUP(A301,'Deuda Previsional'!$A$1:$K$346,11,0)</f>
        <v>1</v>
      </c>
      <c r="H301" s="283">
        <f>VLOOKUP(A301,Proyectos!$A$3:$N$348,14,0)</f>
        <v>0.84615384615384615</v>
      </c>
      <c r="I301" s="276">
        <f t="shared" si="18"/>
        <v>0.73116896159444567</v>
      </c>
      <c r="J301" s="285">
        <v>50</v>
      </c>
      <c r="K301" s="286">
        <f t="shared" si="16"/>
        <v>1.7198666099407751E-2</v>
      </c>
      <c r="L301" s="286"/>
      <c r="M301" s="279">
        <f t="shared" si="17"/>
        <v>7367164</v>
      </c>
      <c r="O301" s="257">
        <f>(VLOOKUP(B301,'Montos por Agrupación'!$B$14:$H$19,6,0)*K301)</f>
        <v>7367163.9579361724</v>
      </c>
      <c r="P301" s="252">
        <v>7367164</v>
      </c>
      <c r="Q301" s="90"/>
      <c r="T301" s="159"/>
      <c r="U301"/>
      <c r="V301"/>
      <c r="W301"/>
    </row>
    <row r="302" spans="1:23" ht="15" customHeight="1" x14ac:dyDescent="0.25">
      <c r="A302" s="280">
        <v>9113</v>
      </c>
      <c r="B302" s="281">
        <f>VLOOKUP(A302,'Agrupaciones y Códigos Comunas'!$A$1:$C$346,3,0)</f>
        <v>5</v>
      </c>
      <c r="C302" s="282" t="s">
        <v>184</v>
      </c>
      <c r="D302" s="283">
        <f>VLOOKUP(A302,'Numero de patentes'!$A$3:$N$348,14,0)</f>
        <v>0.73831775700934577</v>
      </c>
      <c r="E302" s="283">
        <f>VLOOKUP(A302,'Ing de Gestión vs Gast Interno'!$A$2:$F$347,6,0)</f>
        <v>3.5293552083302995E-2</v>
      </c>
      <c r="F302" s="283">
        <f>VLOOKUP(A302,'Reportabilidad CGR'!$A$3:$R$348,18,0)</f>
        <v>0.98076923076923073</v>
      </c>
      <c r="G302" s="283">
        <f>VLOOKUP(A302,'Deuda Previsional'!$A$1:$K$346,11,0)</f>
        <v>1</v>
      </c>
      <c r="H302" s="283">
        <f>VLOOKUP(A302,Proyectos!$A$3:$N$348,14,0)</f>
        <v>0.84615384615384615</v>
      </c>
      <c r="I302" s="276">
        <f t="shared" si="18"/>
        <v>0.73089048611759511</v>
      </c>
      <c r="J302" s="285">
        <v>51</v>
      </c>
      <c r="K302" s="286">
        <f t="shared" si="16"/>
        <v>1.719211575742827E-2</v>
      </c>
      <c r="L302" s="286"/>
      <c r="M302" s="279">
        <f t="shared" si="17"/>
        <v>7364358</v>
      </c>
      <c r="O302" s="257">
        <f>(VLOOKUP(B302,'Montos por Agrupación'!$B$14:$H$19,6,0)*K302)</f>
        <v>7364358.0750226686</v>
      </c>
      <c r="P302" s="252">
        <v>7364358</v>
      </c>
      <c r="Q302" s="90"/>
      <c r="T302" s="159"/>
      <c r="U302"/>
      <c r="V302"/>
      <c r="W302"/>
    </row>
    <row r="303" spans="1:23" ht="15" customHeight="1" x14ac:dyDescent="0.25">
      <c r="A303" s="280">
        <v>8417</v>
      </c>
      <c r="B303" s="281">
        <f>VLOOKUP(A303,'Agrupaciones y Códigos Comunas'!$A$1:$C$346,3,0)</f>
        <v>5</v>
      </c>
      <c r="C303" s="282" t="s">
        <v>318</v>
      </c>
      <c r="D303" s="283">
        <f>VLOOKUP(A303,'Numero de patentes'!$A$3:$N$348,14,0)</f>
        <v>0.86102236421725242</v>
      </c>
      <c r="E303" s="283">
        <f>VLOOKUP(A303,'Ing de Gestión vs Gast Interno'!$A$2:$F$347,6,0)</f>
        <v>5.7101330685814938E-2</v>
      </c>
      <c r="F303" s="283">
        <f>VLOOKUP(A303,'Reportabilidad CGR'!$A$3:$R$348,18,0)</f>
        <v>1</v>
      </c>
      <c r="G303" s="283">
        <f>VLOOKUP(A303,'Deuda Previsional'!$A$1:$K$346,11,0)</f>
        <v>1</v>
      </c>
      <c r="H303" s="283">
        <f>VLOOKUP(A303,Proyectos!$A$3:$N$348,14,0)</f>
        <v>0.77777777777777779</v>
      </c>
      <c r="I303" s="276">
        <f t="shared" si="18"/>
        <v>0.73085583589222158</v>
      </c>
      <c r="J303" s="285">
        <v>52</v>
      </c>
      <c r="K303" s="286">
        <f t="shared" si="16"/>
        <v>1.7191300709624314E-2</v>
      </c>
      <c r="L303" s="286"/>
      <c r="M303" s="279">
        <f t="shared" si="17"/>
        <v>7364009</v>
      </c>
      <c r="O303" s="257">
        <f>(VLOOKUP(B303,'Montos por Agrupación'!$B$14:$H$19,6,0)*K303)</f>
        <v>7364008.9438301334</v>
      </c>
      <c r="P303" s="252">
        <v>7364009</v>
      </c>
      <c r="Q303" s="90"/>
      <c r="T303" s="159"/>
      <c r="U303"/>
      <c r="V303"/>
      <c r="W303"/>
    </row>
    <row r="304" spans="1:23" ht="15" customHeight="1" x14ac:dyDescent="0.25">
      <c r="A304" s="280">
        <v>8204</v>
      </c>
      <c r="B304" s="281">
        <f>VLOOKUP(A304,'Agrupaciones y Códigos Comunas'!$A$1:$C$346,3,0)</f>
        <v>5</v>
      </c>
      <c r="C304" s="282" t="s">
        <v>306</v>
      </c>
      <c r="D304" s="283">
        <f>VLOOKUP(A304,'Numero de patentes'!$A$3:$N$348,14,0)</f>
        <v>0.8737446197991392</v>
      </c>
      <c r="E304" s="283">
        <f>VLOOKUP(A304,'Ing de Gestión vs Gast Interno'!$A$2:$F$347,6,0)</f>
        <v>3.8664311773235337E-2</v>
      </c>
      <c r="F304" s="283">
        <f>VLOOKUP(A304,'Reportabilidad CGR'!$A$3:$R$348,18,0)</f>
        <v>1</v>
      </c>
      <c r="G304" s="283">
        <f>VLOOKUP(A304,'Deuda Previsional'!$A$1:$K$346,11,0)</f>
        <v>1</v>
      </c>
      <c r="H304" s="283">
        <f>VLOOKUP(A304,Proyectos!$A$3:$N$348,14,0)</f>
        <v>0.7857142857142857</v>
      </c>
      <c r="I304" s="276">
        <f t="shared" si="18"/>
        <v>0.73082161004884671</v>
      </c>
      <c r="J304" s="285">
        <v>53</v>
      </c>
      <c r="K304" s="286">
        <f t="shared" si="16"/>
        <v>1.7190495644197449E-2</v>
      </c>
      <c r="L304" s="286"/>
      <c r="M304" s="279">
        <f t="shared" si="17"/>
        <v>7363664</v>
      </c>
      <c r="O304" s="257">
        <f>(VLOOKUP(B304,'Montos por Agrupación'!$B$14:$H$19,6,0)*K304)</f>
        <v>7363664.088655767</v>
      </c>
      <c r="P304" s="252">
        <v>7363664</v>
      </c>
      <c r="Q304" s="90"/>
      <c r="T304" s="159"/>
      <c r="U304"/>
      <c r="V304"/>
      <c r="W304"/>
    </row>
    <row r="305" spans="1:23" ht="15" customHeight="1" x14ac:dyDescent="0.25">
      <c r="A305" s="280">
        <v>8307</v>
      </c>
      <c r="B305" s="281">
        <f>VLOOKUP(A305,'Agrupaciones y Códigos Comunas'!$A$1:$C$346,3,0)</f>
        <v>5</v>
      </c>
      <c r="C305" s="282" t="s">
        <v>224</v>
      </c>
      <c r="D305" s="283">
        <f>VLOOKUP(A305,'Numero de patentes'!$A$3:$N$348,14,0)</f>
        <v>0.56561679790026242</v>
      </c>
      <c r="E305" s="283">
        <f>VLOOKUP(A305,'Ing de Gestión vs Gast Interno'!$A$2:$F$347,6,0)</f>
        <v>0.13407187857865188</v>
      </c>
      <c r="F305" s="283">
        <f>VLOOKUP(A305,'Reportabilidad CGR'!$A$3:$R$348,18,0)</f>
        <v>1</v>
      </c>
      <c r="G305" s="283">
        <f>VLOOKUP(A305,'Deuda Previsional'!$A$1:$K$346,11,0)</f>
        <v>1</v>
      </c>
      <c r="H305" s="283">
        <f>VLOOKUP(A305,Proyectos!$A$3:$N$348,14,0)</f>
        <v>0.81818181818181823</v>
      </c>
      <c r="I305" s="276">
        <f t="shared" si="18"/>
        <v>0.72883060096030206</v>
      </c>
      <c r="J305" s="285">
        <v>54</v>
      </c>
      <c r="K305" s="286">
        <f t="shared" si="16"/>
        <v>1.7143662829467332E-2</v>
      </c>
      <c r="L305" s="286"/>
      <c r="M305" s="279">
        <f t="shared" si="17"/>
        <v>7343603</v>
      </c>
      <c r="O305" s="257">
        <f>(VLOOKUP(B305,'Montos por Agrupación'!$B$14:$H$19,6,0)*K305)</f>
        <v>7343602.938405266</v>
      </c>
      <c r="P305" s="252">
        <v>7343603</v>
      </c>
      <c r="Q305" s="90"/>
      <c r="T305" s="159"/>
      <c r="U305"/>
      <c r="V305"/>
      <c r="W305"/>
    </row>
    <row r="306" spans="1:23" ht="15" customHeight="1" x14ac:dyDescent="0.25">
      <c r="A306" s="280">
        <v>8405</v>
      </c>
      <c r="B306" s="281">
        <f>VLOOKUP(A306,'Agrupaciones y Códigos Comunas'!$A$1:$C$346,3,0)</f>
        <v>5</v>
      </c>
      <c r="C306" s="282" t="s">
        <v>232</v>
      </c>
      <c r="D306" s="283">
        <f>VLOOKUP(A306,'Numero de patentes'!$A$3:$N$348,14,0)</f>
        <v>0.85190958690568974</v>
      </c>
      <c r="E306" s="283">
        <f>VLOOKUP(A306,'Ing de Gestión vs Gast Interno'!$A$2:$F$347,6,0)</f>
        <v>6.8871001805715912E-2</v>
      </c>
      <c r="F306" s="283">
        <f>VLOOKUP(A306,'Reportabilidad CGR'!$A$3:$R$348,18,0)</f>
        <v>1</v>
      </c>
      <c r="G306" s="283">
        <f>VLOOKUP(A306,'Deuda Previsional'!$A$1:$K$346,11,0)</f>
        <v>1</v>
      </c>
      <c r="H306" s="283">
        <f>VLOOKUP(A306,Proyectos!$A$3:$N$348,14,0)</f>
        <v>0.75555555555555554</v>
      </c>
      <c r="I306" s="276">
        <f t="shared" si="18"/>
        <v>0.72563182571837881</v>
      </c>
      <c r="J306" s="285">
        <v>55</v>
      </c>
      <c r="K306" s="286">
        <f t="shared" si="16"/>
        <v>1.7068420757931746E-2</v>
      </c>
      <c r="L306" s="286"/>
      <c r="M306" s="279">
        <f t="shared" si="17"/>
        <v>7311374</v>
      </c>
      <c r="O306" s="257">
        <f>(VLOOKUP(B306,'Montos por Agrupación'!$B$14:$H$19,6,0)*K306)</f>
        <v>7311372.4924896657</v>
      </c>
      <c r="P306" s="252">
        <f>7311372+2</f>
        <v>7311374</v>
      </c>
      <c r="Q306" s="90"/>
      <c r="T306" s="159"/>
      <c r="U306"/>
      <c r="V306"/>
      <c r="W306"/>
    </row>
    <row r="307" spans="1:23" ht="15" customHeight="1" x14ac:dyDescent="0.25">
      <c r="A307" s="73">
        <v>15201</v>
      </c>
      <c r="B307" s="77">
        <f>VLOOKUP(A307,'Agrupaciones y Códigos Comunas'!$A$1:$C$346,3,0)</f>
        <v>5</v>
      </c>
      <c r="C307" s="123" t="s">
        <v>47</v>
      </c>
      <c r="D307" s="119">
        <f>VLOOKUP(A307,'Numero de patentes'!$A$3:$N$348,14,0)</f>
        <v>0.96314496314496312</v>
      </c>
      <c r="E307" s="119">
        <f>VLOOKUP(A307,'Ing de Gestión vs Gast Interno'!$A$2:$F$347,6,0)</f>
        <v>3.9156258237692726E-2</v>
      </c>
      <c r="F307" s="119">
        <f>VLOOKUP(A307,'Reportabilidad CGR'!$A$3:$R$348,18,0)</f>
        <v>1</v>
      </c>
      <c r="G307" s="119">
        <f>VLOOKUP(A307,'Deuda Previsional'!$A$1:$K$346,11,0)</f>
        <v>1</v>
      </c>
      <c r="H307" s="119">
        <f>VLOOKUP(A307,Proyectos!$A$3:$N$348,14,0)</f>
        <v>0.7142857142857143</v>
      </c>
      <c r="I307" s="126">
        <f t="shared" si="18"/>
        <v>0.71843146224774912</v>
      </c>
      <c r="J307" s="121">
        <v>56</v>
      </c>
      <c r="K307" s="77"/>
      <c r="L307" s="77"/>
      <c r="M307" s="147">
        <f>VLOOKUP(B307,'Montos por Agrupación'!$B$14:$G$20,6,FALSE)*K307</f>
        <v>0</v>
      </c>
      <c r="O307" s="257">
        <f>(VLOOKUP(B307,'Montos por Agrupación'!$B$14:$H$19,6,0)*K307)</f>
        <v>0</v>
      </c>
      <c r="P307" s="252"/>
      <c r="Q307" s="90"/>
      <c r="T307"/>
      <c r="U307"/>
      <c r="V307"/>
      <c r="W307"/>
    </row>
    <row r="308" spans="1:23" ht="15" customHeight="1" x14ac:dyDescent="0.25">
      <c r="A308" s="73">
        <v>6307</v>
      </c>
      <c r="B308" s="77">
        <f>VLOOKUP(A308,'Agrupaciones y Códigos Comunas'!$A$1:$C$346,3,0)</f>
        <v>5</v>
      </c>
      <c r="C308" s="123" t="s">
        <v>51</v>
      </c>
      <c r="D308" s="119">
        <f>VLOOKUP(A308,'Numero de patentes'!$A$3:$N$348,14,0)</f>
        <v>0.8865176151761518</v>
      </c>
      <c r="E308" s="119">
        <f>VLOOKUP(A308,'Ing de Gestión vs Gast Interno'!$A$2:$F$347,6,0)</f>
        <v>0.1502535148539918</v>
      </c>
      <c r="F308" s="119">
        <f>VLOOKUP(A308,'Reportabilidad CGR'!$A$3:$R$348,18,0)</f>
        <v>1</v>
      </c>
      <c r="G308" s="119">
        <f>VLOOKUP(A308,'Deuda Previsional'!$A$1:$K$346,11,0)</f>
        <v>1</v>
      </c>
      <c r="H308" s="119">
        <f>VLOOKUP(A308,Proyectos!$A$3:$N$348,14,0)</f>
        <v>0.65</v>
      </c>
      <c r="I308" s="126">
        <f t="shared" si="18"/>
        <v>0.71370246448841357</v>
      </c>
      <c r="J308" s="121">
        <v>57</v>
      </c>
      <c r="K308" s="77"/>
      <c r="L308" s="77"/>
      <c r="M308" s="147">
        <f>VLOOKUP(B308,'Montos por Agrupación'!$B$14:$G$20,6,FALSE)*K308</f>
        <v>0</v>
      </c>
      <c r="O308" s="257">
        <f>(VLOOKUP(B308,'Montos por Agrupación'!$B$14:$H$19,6,0)*K308)</f>
        <v>0</v>
      </c>
      <c r="Q308" s="90"/>
      <c r="T308"/>
      <c r="U308"/>
      <c r="V308"/>
      <c r="W308"/>
    </row>
    <row r="309" spans="1:23" ht="15" customHeight="1" x14ac:dyDescent="0.25">
      <c r="A309" s="73">
        <v>7403</v>
      </c>
      <c r="B309" s="77">
        <f>VLOOKUP(A309,'Agrupaciones y Códigos Comunas'!$A$1:$C$346,3,0)</f>
        <v>5</v>
      </c>
      <c r="C309" s="123" t="s">
        <v>137</v>
      </c>
      <c r="D309" s="119">
        <f>VLOOKUP(A309,'Numero de patentes'!$A$3:$N$348,14,0)</f>
        <v>0.7289325842696629</v>
      </c>
      <c r="E309" s="119">
        <f>VLOOKUP(A309,'Ing de Gestión vs Gast Interno'!$A$2:$F$347,6,0)</f>
        <v>9.8141242608790299E-2</v>
      </c>
      <c r="F309" s="119">
        <f>VLOOKUP(A309,'Reportabilidad CGR'!$A$3:$R$348,18,0)</f>
        <v>0.98076923076923073</v>
      </c>
      <c r="G309" s="119">
        <f>VLOOKUP(A309,'Deuda Previsional'!$A$1:$K$346,11,0)</f>
        <v>1</v>
      </c>
      <c r="H309" s="119">
        <f>VLOOKUP(A309,Proyectos!$A$3:$N$348,14,0)</f>
        <v>0.75</v>
      </c>
      <c r="I309" s="126">
        <f t="shared" si="18"/>
        <v>0.71367535310257058</v>
      </c>
      <c r="J309" s="121">
        <v>58</v>
      </c>
      <c r="K309" s="77"/>
      <c r="L309" s="77"/>
      <c r="M309" s="147">
        <f>VLOOKUP(B309,'Montos por Agrupación'!$B$14:$G$20,6,FALSE)*K309</f>
        <v>0</v>
      </c>
      <c r="O309" s="257">
        <f>(VLOOKUP(B309,'Montos por Agrupación'!$B$14:$H$19,6,0)*K309)</f>
        <v>0</v>
      </c>
      <c r="Q309" s="90"/>
      <c r="T309"/>
      <c r="U309"/>
      <c r="V309"/>
      <c r="W309"/>
    </row>
    <row r="310" spans="1:23" ht="15" customHeight="1" x14ac:dyDescent="0.25">
      <c r="A310" s="73">
        <v>9205</v>
      </c>
      <c r="B310" s="77">
        <f>VLOOKUP(A310,'Agrupaciones y Códigos Comunas'!$A$1:$C$346,3,0)</f>
        <v>5</v>
      </c>
      <c r="C310" s="123" t="s">
        <v>145</v>
      </c>
      <c r="D310" s="119">
        <f>VLOOKUP(A310,'Numero de patentes'!$A$3:$N$348,14,0)</f>
        <v>0.84232365145228216</v>
      </c>
      <c r="E310" s="119">
        <f>VLOOKUP(A310,'Ing de Gestión vs Gast Interno'!$A$2:$F$347,6,0)</f>
        <v>5.3267792555104401E-2</v>
      </c>
      <c r="F310" s="119">
        <f>VLOOKUP(A310,'Reportabilidad CGR'!$A$3:$R$348,18,0)</f>
        <v>0.98076923076923073</v>
      </c>
      <c r="G310" s="119">
        <f>VLOOKUP(A310,'Deuda Previsional'!$A$1:$K$346,11,0)</f>
        <v>1</v>
      </c>
      <c r="H310" s="119">
        <f>VLOOKUP(A310,Proyectos!$A$3:$N$348,14,0)</f>
        <v>0.7407407407407407</v>
      </c>
      <c r="I310" s="126">
        <f t="shared" si="18"/>
        <v>0.71326199203231755</v>
      </c>
      <c r="J310" s="121">
        <v>59</v>
      </c>
      <c r="K310" s="77"/>
      <c r="L310" s="77"/>
      <c r="M310" s="147">
        <f>VLOOKUP(B310,'Montos por Agrupación'!$B$14:$G$20,6,FALSE)*K310</f>
        <v>0</v>
      </c>
      <c r="O310" s="257">
        <f>(VLOOKUP(B310,'Montos por Agrupación'!$B$14:$H$19,6,0)*K310)</f>
        <v>0</v>
      </c>
      <c r="Q310" s="90"/>
      <c r="T310"/>
      <c r="U310"/>
      <c r="V310"/>
      <c r="W310"/>
    </row>
    <row r="311" spans="1:23" ht="15" customHeight="1" x14ac:dyDescent="0.25">
      <c r="A311" s="73">
        <v>9117</v>
      </c>
      <c r="B311" s="77">
        <f>VLOOKUP(A311,'Agrupaciones y Códigos Comunas'!$A$1:$C$346,3,0)</f>
        <v>5</v>
      </c>
      <c r="C311" s="123" t="s">
        <v>323</v>
      </c>
      <c r="D311" s="119">
        <f>VLOOKUP(A311,'Numero de patentes'!$A$3:$N$348,14,0)</f>
        <v>0.78617157490396927</v>
      </c>
      <c r="E311" s="119">
        <f>VLOOKUP(A311,'Ing de Gestión vs Gast Interno'!$A$2:$F$347,6,0)</f>
        <v>4.1367770725330516E-2</v>
      </c>
      <c r="F311" s="119">
        <f>VLOOKUP(A311,'Reportabilidad CGR'!$A$3:$R$348,18,0)</f>
        <v>0.98076923076923073</v>
      </c>
      <c r="G311" s="119">
        <f>VLOOKUP(A311,'Deuda Previsional'!$A$1:$K$346,11,0)</f>
        <v>1</v>
      </c>
      <c r="H311" s="119">
        <f>VLOOKUP(A311,Proyectos!$A$3:$N$348,14,0)</f>
        <v>0.76666666666666672</v>
      </c>
      <c r="I311" s="126">
        <f t="shared" si="18"/>
        <v>0.7130445577893092</v>
      </c>
      <c r="J311" s="121">
        <v>60</v>
      </c>
      <c r="K311" s="77"/>
      <c r="L311" s="77"/>
      <c r="M311" s="147">
        <f>VLOOKUP(B311,'Montos por Agrupación'!$B$14:$G$20,6,FALSE)*K311</f>
        <v>0</v>
      </c>
      <c r="O311" s="257">
        <f>(VLOOKUP(B311,'Montos por Agrupación'!$B$14:$H$19,6,0)*K311)</f>
        <v>0</v>
      </c>
      <c r="Q311" s="90"/>
      <c r="T311"/>
      <c r="U311"/>
      <c r="V311"/>
      <c r="W311"/>
    </row>
    <row r="312" spans="1:23" ht="15" customHeight="1" x14ac:dyDescent="0.25">
      <c r="A312" s="73">
        <v>4304</v>
      </c>
      <c r="B312" s="77">
        <f>VLOOKUP(A312,'Agrupaciones y Códigos Comunas'!$A$1:$C$346,3,0)</f>
        <v>5</v>
      </c>
      <c r="C312" s="123" t="s">
        <v>275</v>
      </c>
      <c r="D312" s="119">
        <f>VLOOKUP(A312,'Numero de patentes'!$A$3:$N$348,14,0)</f>
        <v>0.7460510328068044</v>
      </c>
      <c r="E312" s="119">
        <f>VLOOKUP(A312,'Ing de Gestión vs Gast Interno'!$A$2:$F$347,6,0)</f>
        <v>6.2417716394702519E-2</v>
      </c>
      <c r="F312" s="119">
        <f>VLOOKUP(A312,'Reportabilidad CGR'!$A$3:$R$348,18,0)</f>
        <v>1</v>
      </c>
      <c r="G312" s="119">
        <f>VLOOKUP(A312,'Deuda Previsional'!$A$1:$K$346,11,0)</f>
        <v>1</v>
      </c>
      <c r="H312" s="119">
        <f>VLOOKUP(A312,Proyectos!$A$3:$N$348,14,0)</f>
        <v>0.74285714285714288</v>
      </c>
      <c r="I312" s="126">
        <f t="shared" si="18"/>
        <v>0.70994578941676378</v>
      </c>
      <c r="J312" s="121">
        <v>61</v>
      </c>
      <c r="K312" s="77"/>
      <c r="L312" s="77"/>
      <c r="M312" s="147">
        <f>VLOOKUP(B312,'Montos por Agrupación'!$B$14:$G$20,6,FALSE)*K312</f>
        <v>0</v>
      </c>
      <c r="O312" s="257">
        <f>(VLOOKUP(B312,'Montos por Agrupación'!$B$14:$H$19,6,0)*K312)</f>
        <v>0</v>
      </c>
      <c r="Q312" s="90"/>
      <c r="T312"/>
      <c r="U312"/>
      <c r="V312"/>
      <c r="W312"/>
    </row>
    <row r="313" spans="1:23" ht="15" customHeight="1" x14ac:dyDescent="0.25">
      <c r="A313" s="73">
        <v>9105</v>
      </c>
      <c r="B313" s="77">
        <f>VLOOKUP(A313,'Agrupaciones y Códigos Comunas'!$A$1:$C$346,3,0)</f>
        <v>5</v>
      </c>
      <c r="C313" s="123" t="s">
        <v>180</v>
      </c>
      <c r="D313" s="119">
        <f>VLOOKUP(A313,'Numero de patentes'!$A$3:$N$348,14,0)</f>
        <v>0.71189839572192515</v>
      </c>
      <c r="E313" s="119">
        <f>VLOOKUP(A313,'Ing de Gestión vs Gast Interno'!$A$2:$F$347,6,0)</f>
        <v>8.3952640074665394E-2</v>
      </c>
      <c r="F313" s="119">
        <f>VLOOKUP(A313,'Reportabilidad CGR'!$A$3:$R$348,18,0)</f>
        <v>0.84615384615384615</v>
      </c>
      <c r="G313" s="119">
        <f>VLOOKUP(A313,'Deuda Previsional'!$A$1:$K$346,11,0)</f>
        <v>1</v>
      </c>
      <c r="H313" s="119">
        <f>VLOOKUP(A313,Proyectos!$A$3:$N$348,14,0)</f>
        <v>0.84210526315789469</v>
      </c>
      <c r="I313" s="126">
        <f t="shared" si="18"/>
        <v>0.70984271576526325</v>
      </c>
      <c r="J313" s="121">
        <v>62</v>
      </c>
      <c r="K313" s="77"/>
      <c r="L313" s="77"/>
      <c r="M313" s="147">
        <f>VLOOKUP(B313,'Montos por Agrupación'!$B$14:$G$20,6,FALSE)*K313</f>
        <v>0</v>
      </c>
      <c r="O313" s="257">
        <f>(VLOOKUP(B313,'Montos por Agrupación'!$B$14:$H$19,6,0)*K313)</f>
        <v>0</v>
      </c>
      <c r="Q313" s="90"/>
      <c r="T313"/>
      <c r="U313"/>
      <c r="V313"/>
      <c r="W313"/>
    </row>
    <row r="314" spans="1:23" ht="15" customHeight="1" x14ac:dyDescent="0.25">
      <c r="A314" s="73">
        <v>6206</v>
      </c>
      <c r="B314" s="77">
        <f>VLOOKUP(A314,'Agrupaciones y Códigos Comunas'!$A$1:$C$346,3,0)</f>
        <v>5</v>
      </c>
      <c r="C314" s="123" t="s">
        <v>296</v>
      </c>
      <c r="D314" s="119">
        <f>VLOOKUP(A314,'Numero de patentes'!$A$3:$N$348,14,0)</f>
        <v>0.91721262656343061</v>
      </c>
      <c r="E314" s="119">
        <f>VLOOKUP(A314,'Ing de Gestión vs Gast Interno'!$A$2:$F$347,6,0)</f>
        <v>5.2660721891729788E-2</v>
      </c>
      <c r="F314" s="119">
        <f>VLOOKUP(A314,'Reportabilidad CGR'!$A$3:$R$348,18,0)</f>
        <v>1</v>
      </c>
      <c r="G314" s="119">
        <f>VLOOKUP(A314,'Deuda Previsional'!$A$1:$K$346,11,0)</f>
        <v>0.747681652046568</v>
      </c>
      <c r="H314" s="119">
        <f>VLOOKUP(A314,Proyectos!$A$3:$N$348,14,0)</f>
        <v>0.83333333333333337</v>
      </c>
      <c r="I314" s="126">
        <f t="shared" si="18"/>
        <v>0.70178973744400264</v>
      </c>
      <c r="J314" s="121">
        <v>63</v>
      </c>
      <c r="K314" s="77"/>
      <c r="L314" s="77"/>
      <c r="M314" s="147">
        <f>VLOOKUP(B314,'Montos por Agrupación'!$B$14:$G$20,6,FALSE)*K314</f>
        <v>0</v>
      </c>
      <c r="O314" s="257">
        <f>(VLOOKUP(B314,'Montos por Agrupación'!$B$14:$H$19,6,0)*K314)</f>
        <v>0</v>
      </c>
      <c r="Q314" s="90"/>
      <c r="T314"/>
      <c r="U314"/>
      <c r="V314"/>
      <c r="W314"/>
    </row>
    <row r="315" spans="1:23" ht="15" customHeight="1" x14ac:dyDescent="0.25">
      <c r="A315" s="73">
        <v>9106</v>
      </c>
      <c r="B315" s="77">
        <f>VLOOKUP(A315,'Agrupaciones y Códigos Comunas'!$A$1:$C$346,3,0)</f>
        <v>5</v>
      </c>
      <c r="C315" s="123" t="s">
        <v>181</v>
      </c>
      <c r="D315" s="119">
        <f>VLOOKUP(A315,'Numero de patentes'!$A$3:$N$348,14,0)</f>
        <v>0.82127031019202368</v>
      </c>
      <c r="E315" s="119">
        <f>VLOOKUP(A315,'Ing de Gestión vs Gast Interno'!$A$2:$F$347,6,0)</f>
        <v>4.5306586282743824E-2</v>
      </c>
      <c r="F315" s="119">
        <f>VLOOKUP(A315,'Reportabilidad CGR'!$A$3:$R$348,18,0)</f>
        <v>1</v>
      </c>
      <c r="G315" s="119">
        <f>VLOOKUP(A315,'Deuda Previsional'!$A$1:$K$346,11,0)</f>
        <v>0.70615053240112036</v>
      </c>
      <c r="H315" s="119">
        <f>VLOOKUP(A315,Proyectos!$A$3:$N$348,14,0)</f>
        <v>0.89473684210526316</v>
      </c>
      <c r="I315" s="126">
        <f t="shared" si="18"/>
        <v>0.70083950738755418</v>
      </c>
      <c r="J315" s="121">
        <v>64</v>
      </c>
      <c r="K315" s="77"/>
      <c r="L315" s="77"/>
      <c r="M315" s="147">
        <f>VLOOKUP(B315,'Montos por Agrupación'!$B$14:$G$20,6,FALSE)*K315</f>
        <v>0</v>
      </c>
      <c r="O315" s="257">
        <f>(VLOOKUP(B315,'Montos por Agrupación'!$B$14:$H$19,6,0)*K315)</f>
        <v>0</v>
      </c>
      <c r="Q315" s="90"/>
      <c r="T315"/>
      <c r="U315"/>
      <c r="V315"/>
      <c r="W315"/>
    </row>
    <row r="316" spans="1:23" ht="15" customHeight="1" x14ac:dyDescent="0.25">
      <c r="A316" s="73">
        <v>8407</v>
      </c>
      <c r="B316" s="77">
        <f>VLOOKUP(A316,'Agrupaciones y Códigos Comunas'!$A$1:$C$346,3,0)</f>
        <v>5</v>
      </c>
      <c r="C316" s="123" t="s">
        <v>42</v>
      </c>
      <c r="D316" s="119">
        <f>VLOOKUP(A316,'Numero de patentes'!$A$3:$N$348,14,0)</f>
        <v>0.68372803666921311</v>
      </c>
      <c r="E316" s="119">
        <f>VLOOKUP(A316,'Ing de Gestión vs Gast Interno'!$A$2:$F$347,6,0)</f>
        <v>3.0812934704238109E-2</v>
      </c>
      <c r="F316" s="119">
        <f>VLOOKUP(A316,'Reportabilidad CGR'!$A$3:$R$348,18,0)</f>
        <v>1</v>
      </c>
      <c r="G316" s="119">
        <f>VLOOKUP(A316,'Deuda Previsional'!$A$1:$K$346,11,0)</f>
        <v>1</v>
      </c>
      <c r="H316" s="119">
        <f>VLOOKUP(A316,Proyectos!$A$3:$N$348,14,0)</f>
        <v>0.75</v>
      </c>
      <c r="I316" s="126">
        <f t="shared" si="18"/>
        <v>0.69953539060776893</v>
      </c>
      <c r="J316" s="121">
        <v>65</v>
      </c>
      <c r="K316" s="77"/>
      <c r="L316" s="77"/>
      <c r="M316" s="147">
        <f>VLOOKUP(B316,'Montos por Agrupación'!$B$14:$G$20,6,FALSE)*K316</f>
        <v>0</v>
      </c>
      <c r="O316" s="257">
        <f>(VLOOKUP(B316,'Montos por Agrupación'!$B$14:$H$19,6,0)*K316)</f>
        <v>0</v>
      </c>
      <c r="Q316" s="90"/>
      <c r="T316"/>
      <c r="U316"/>
      <c r="V316"/>
      <c r="W316"/>
    </row>
    <row r="317" spans="1:23" ht="15" customHeight="1" x14ac:dyDescent="0.25">
      <c r="A317" s="73">
        <v>8302</v>
      </c>
      <c r="B317" s="77">
        <f>VLOOKUP(A317,'Agrupaciones y Códigos Comunas'!$A$1:$C$346,3,0)</f>
        <v>5</v>
      </c>
      <c r="C317" s="123" t="s">
        <v>95</v>
      </c>
      <c r="D317" s="119">
        <f>VLOOKUP(A317,'Numero de patentes'!$A$3:$N$348,14,0)</f>
        <v>0.91122715404699739</v>
      </c>
      <c r="E317" s="119">
        <f>VLOOKUP(A317,'Ing de Gestión vs Gast Interno'!$A$2:$F$347,6,0)</f>
        <v>9.934551120674813E-2</v>
      </c>
      <c r="F317" s="119">
        <f>VLOOKUP(A317,'Reportabilidad CGR'!$A$3:$R$348,18,0)</f>
        <v>0.94230769230769229</v>
      </c>
      <c r="G317" s="119">
        <f>VLOOKUP(A317,'Deuda Previsional'!$A$1:$K$346,11,0)</f>
        <v>1</v>
      </c>
      <c r="H317" s="119">
        <f>VLOOKUP(A317,Proyectos!$A$3:$N$348,14,0)</f>
        <v>0.66666666666666663</v>
      </c>
      <c r="I317" s="126">
        <f t="shared" ref="I317:I348" si="19">(D317*$D$8+E317*$E$8+F317*$F$8+G317*$G$8+H317*$H$8)</f>
        <v>0.69945335610758785</v>
      </c>
      <c r="J317" s="121">
        <v>66</v>
      </c>
      <c r="K317" s="77"/>
      <c r="L317" s="77"/>
      <c r="M317" s="147">
        <f>VLOOKUP(B317,'Montos por Agrupación'!$B$14:$G$20,6,FALSE)*K317</f>
        <v>0</v>
      </c>
      <c r="O317" s="257">
        <f>(VLOOKUP(B317,'Montos por Agrupación'!$B$14:$H$19,6,0)*K317)</f>
        <v>0</v>
      </c>
      <c r="Q317" s="90"/>
      <c r="T317"/>
      <c r="U317"/>
      <c r="V317"/>
      <c r="W317"/>
    </row>
    <row r="318" spans="1:23" ht="15" customHeight="1" x14ac:dyDescent="0.25">
      <c r="A318" s="73">
        <v>10207</v>
      </c>
      <c r="B318" s="77">
        <f>VLOOKUP(A318,'Agrupaciones y Códigos Comunas'!$A$1:$C$346,3,0)</f>
        <v>5</v>
      </c>
      <c r="C318" s="123" t="s">
        <v>83</v>
      </c>
      <c r="D318" s="119">
        <f>VLOOKUP(A318,'Numero de patentes'!$A$3:$N$348,14,0)</f>
        <v>0.90441176470588236</v>
      </c>
      <c r="E318" s="119">
        <f>VLOOKUP(A318,'Ing de Gestión vs Gast Interno'!$A$2:$F$347,6,0)</f>
        <v>2.8294641618128228E-2</v>
      </c>
      <c r="F318" s="119">
        <f>VLOOKUP(A318,'Reportabilidad CGR'!$A$3:$R$348,18,0)</f>
        <v>1</v>
      </c>
      <c r="G318" s="119">
        <f>VLOOKUP(A318,'Deuda Previsional'!$A$1:$K$346,11,0)</f>
        <v>1</v>
      </c>
      <c r="H318" s="119">
        <f>VLOOKUP(A318,Proyectos!$A$3:$N$348,14,0)</f>
        <v>0.66666666666666663</v>
      </c>
      <c r="I318" s="126">
        <f t="shared" si="19"/>
        <v>0.69610010479421391</v>
      </c>
      <c r="J318" s="121">
        <v>67</v>
      </c>
      <c r="K318" s="77"/>
      <c r="L318" s="77"/>
      <c r="M318" s="147">
        <f>VLOOKUP(B318,'Montos por Agrupación'!$B$14:$G$20,6,FALSE)*K318</f>
        <v>0</v>
      </c>
      <c r="O318" s="257">
        <f>(VLOOKUP(B318,'Montos por Agrupación'!$B$14:$H$19,6,0)*K318)</f>
        <v>0</v>
      </c>
      <c r="Q318" s="90"/>
      <c r="T318"/>
      <c r="U318"/>
      <c r="V318"/>
      <c r="W318"/>
    </row>
    <row r="319" spans="1:23" ht="15" customHeight="1" x14ac:dyDescent="0.25">
      <c r="A319" s="73">
        <v>8104</v>
      </c>
      <c r="B319" s="77">
        <f>VLOOKUP(A319,'Agrupaciones y Códigos Comunas'!$A$1:$C$346,3,0)</f>
        <v>5</v>
      </c>
      <c r="C319" s="123" t="s">
        <v>272</v>
      </c>
      <c r="D319" s="119">
        <f>VLOOKUP(A319,'Numero de patentes'!$A$3:$N$348,14,0)</f>
        <v>0.90873786407766988</v>
      </c>
      <c r="E319" s="119">
        <f>VLOOKUP(A319,'Ing de Gestión vs Gast Interno'!$A$2:$F$347,6,0)</f>
        <v>7.8668310278216483E-2</v>
      </c>
      <c r="F319" s="119">
        <f>VLOOKUP(A319,'Reportabilidad CGR'!$A$3:$R$348,18,0)</f>
        <v>1</v>
      </c>
      <c r="G319" s="119">
        <f>VLOOKUP(A319,'Deuda Previsional'!$A$1:$K$346,11,0)</f>
        <v>1</v>
      </c>
      <c r="H319" s="119">
        <f>VLOOKUP(A319,Proyectos!$A$3:$N$348,14,0)</f>
        <v>0.6</v>
      </c>
      <c r="I319" s="126">
        <f t="shared" si="19"/>
        <v>0.68660744846341037</v>
      </c>
      <c r="J319" s="121">
        <v>68</v>
      </c>
      <c r="K319" s="77"/>
      <c r="L319" s="77"/>
      <c r="M319" s="147">
        <f>VLOOKUP(B319,'Montos por Agrupación'!$B$14:$G$20,6,FALSE)*K319</f>
        <v>0</v>
      </c>
      <c r="O319" s="257">
        <f>(VLOOKUP(B319,'Montos por Agrupación'!$B$14:$H$19,6,0)*K319)</f>
        <v>0</v>
      </c>
      <c r="Q319" s="90"/>
      <c r="T319"/>
      <c r="U319"/>
      <c r="V319"/>
      <c r="W319"/>
    </row>
    <row r="320" spans="1:23" ht="15" customHeight="1" x14ac:dyDescent="0.25">
      <c r="A320" s="73">
        <v>8312</v>
      </c>
      <c r="B320" s="77">
        <f>VLOOKUP(A320,'Agrupaciones y Códigos Comunas'!$A$1:$C$346,3,0)</f>
        <v>5</v>
      </c>
      <c r="C320" s="123" t="s">
        <v>136</v>
      </c>
      <c r="D320" s="119">
        <f>VLOOKUP(A320,'Numero de patentes'!$A$3:$N$348,14,0)</f>
        <v>0.89121338912133896</v>
      </c>
      <c r="E320" s="119">
        <f>VLOOKUP(A320,'Ing de Gestión vs Gast Interno'!$A$2:$F$347,6,0)</f>
        <v>0.10072441633446805</v>
      </c>
      <c r="F320" s="119">
        <f>VLOOKUP(A320,'Reportabilidad CGR'!$A$3:$R$348,18,0)</f>
        <v>1</v>
      </c>
      <c r="G320" s="119">
        <f>VLOOKUP(A320,'Deuda Previsional'!$A$1:$K$346,11,0)</f>
        <v>1</v>
      </c>
      <c r="H320" s="119">
        <f>VLOOKUP(A320,Proyectos!$A$3:$N$348,14,0)</f>
        <v>0.59090909090909094</v>
      </c>
      <c r="I320" s="126">
        <f t="shared" si="19"/>
        <v>0.68653894945175487</v>
      </c>
      <c r="J320" s="121">
        <v>69</v>
      </c>
      <c r="K320" s="77"/>
      <c r="L320" s="77"/>
      <c r="M320" s="147">
        <f>VLOOKUP(B320,'Montos por Agrupación'!$B$14:$G$20,6,FALSE)*K320</f>
        <v>0</v>
      </c>
      <c r="O320" s="257">
        <f>(VLOOKUP(B320,'Montos por Agrupación'!$B$14:$H$19,6,0)*K320)</f>
        <v>0</v>
      </c>
      <c r="Q320" s="90"/>
      <c r="T320"/>
      <c r="U320"/>
      <c r="V320"/>
      <c r="W320"/>
    </row>
    <row r="321" spans="1:23" ht="15" customHeight="1" x14ac:dyDescent="0.25">
      <c r="A321" s="73">
        <v>4204</v>
      </c>
      <c r="B321" s="77">
        <f>VLOOKUP(A321,'Agrupaciones y Códigos Comunas'!$A$1:$C$346,3,0)</f>
        <v>5</v>
      </c>
      <c r="C321" s="123" t="s">
        <v>38</v>
      </c>
      <c r="D321" s="119">
        <f>VLOOKUP(A321,'Numero de patentes'!$A$3:$N$348,14,0)</f>
        <v>0.80602636534839922</v>
      </c>
      <c r="E321" s="119">
        <f>VLOOKUP(A321,'Ing de Gestión vs Gast Interno'!$A$2:$F$347,6,0)</f>
        <v>0.29867214648466583</v>
      </c>
      <c r="F321" s="119">
        <f>VLOOKUP(A321,'Reportabilidad CGR'!$A$3:$R$348,18,0)</f>
        <v>1</v>
      </c>
      <c r="G321" s="119">
        <f>VLOOKUP(A321,'Deuda Previsional'!$A$1:$K$346,11,0)</f>
        <v>0.73563330452932385</v>
      </c>
      <c r="H321" s="119">
        <f>VLOOKUP(A321,Proyectos!$A$3:$N$348,14,0)</f>
        <v>0.63888888888888884</v>
      </c>
      <c r="I321" s="126">
        <f t="shared" si="19"/>
        <v>0.67913039340430459</v>
      </c>
      <c r="J321" s="121">
        <v>70</v>
      </c>
      <c r="K321" s="77"/>
      <c r="L321" s="77"/>
      <c r="M321" s="147">
        <f>VLOOKUP(B321,'Montos por Agrupación'!$B$14:$G$20,6,FALSE)*K321</f>
        <v>0</v>
      </c>
      <c r="O321" s="257">
        <f>(VLOOKUP(B321,'Montos por Agrupación'!$B$14:$H$19,6,0)*K321)</f>
        <v>0</v>
      </c>
      <c r="Q321" s="90"/>
      <c r="T321"/>
      <c r="U321"/>
      <c r="V321"/>
      <c r="W321"/>
    </row>
    <row r="322" spans="1:23" ht="15" customHeight="1" x14ac:dyDescent="0.25">
      <c r="A322" s="73">
        <v>9111</v>
      </c>
      <c r="B322" s="77">
        <f>VLOOKUP(A322,'Agrupaciones y Códigos Comunas'!$A$1:$C$346,3,0)</f>
        <v>5</v>
      </c>
      <c r="C322" s="123" t="s">
        <v>183</v>
      </c>
      <c r="D322" s="119">
        <f>VLOOKUP(A322,'Numero de patentes'!$A$3:$N$348,14,0)</f>
        <v>0.87646233036967713</v>
      </c>
      <c r="E322" s="119">
        <f>VLOOKUP(A322,'Ing de Gestión vs Gast Interno'!$A$2:$F$347,6,0)</f>
        <v>9.6328609099119167E-2</v>
      </c>
      <c r="F322" s="119">
        <f>VLOOKUP(A322,'Reportabilidad CGR'!$A$3:$R$348,18,0)</f>
        <v>0.98076923076923073</v>
      </c>
      <c r="G322" s="119">
        <f>VLOOKUP(A322,'Deuda Previsional'!$A$1:$K$346,11,0)</f>
        <v>1</v>
      </c>
      <c r="H322" s="119">
        <f>VLOOKUP(A322,Proyectos!$A$3:$N$348,14,0)</f>
        <v>0.58620689655172409</v>
      </c>
      <c r="I322" s="126">
        <f t="shared" si="19"/>
        <v>0.67892786997615495</v>
      </c>
      <c r="J322" s="121">
        <v>71</v>
      </c>
      <c r="K322" s="77"/>
      <c r="L322" s="77"/>
      <c r="M322" s="147">
        <f>VLOOKUP(B322,'Montos por Agrupación'!$B$14:$G$20,6,FALSE)*K322</f>
        <v>0</v>
      </c>
      <c r="O322" s="257">
        <f>(VLOOKUP(B322,'Montos por Agrupación'!$B$14:$H$19,6,0)*K322)</f>
        <v>0</v>
      </c>
      <c r="Q322" s="90"/>
      <c r="T322"/>
      <c r="U322"/>
      <c r="V322"/>
      <c r="W322"/>
    </row>
    <row r="323" spans="1:23" ht="15" customHeight="1" x14ac:dyDescent="0.25">
      <c r="A323" s="73">
        <v>15102</v>
      </c>
      <c r="B323" s="77">
        <f>VLOOKUP(A323,'Agrupaciones y Códigos Comunas'!$A$1:$C$346,3,0)</f>
        <v>5</v>
      </c>
      <c r="C323" s="123" t="s">
        <v>8</v>
      </c>
      <c r="D323" s="119">
        <f>VLOOKUP(A323,'Numero de patentes'!$A$3:$N$348,14,0)</f>
        <v>1</v>
      </c>
      <c r="E323" s="119">
        <f>VLOOKUP(A323,'Ing de Gestión vs Gast Interno'!$A$2:$F$347,6,0)</f>
        <v>6.3357397544823502E-2</v>
      </c>
      <c r="F323" s="119">
        <f>VLOOKUP(A323,'Reportabilidad CGR'!$A$3:$R$348,18,0)</f>
        <v>1</v>
      </c>
      <c r="G323" s="119">
        <f>VLOOKUP(A323,'Deuda Previsional'!$A$1:$K$346,11,0)</f>
        <v>1</v>
      </c>
      <c r="H323" s="119">
        <f>VLOOKUP(A323,Proyectos!$A$3:$N$348,14,0)</f>
        <v>0.54545454545454541</v>
      </c>
      <c r="I323" s="126">
        <f t="shared" si="19"/>
        <v>0.67630784314532832</v>
      </c>
      <c r="J323" s="121">
        <v>72</v>
      </c>
      <c r="K323" s="77"/>
      <c r="L323" s="77"/>
      <c r="M323" s="147">
        <f>VLOOKUP(B323,'Montos por Agrupación'!$B$14:$G$20,6,FALSE)*K323</f>
        <v>0</v>
      </c>
      <c r="O323" s="257">
        <f>(VLOOKUP(B323,'Montos por Agrupación'!$B$14:$H$19,6,0)*K323)</f>
        <v>0</v>
      </c>
      <c r="Q323" s="90"/>
      <c r="T323"/>
      <c r="U323"/>
      <c r="V323"/>
      <c r="W323"/>
    </row>
    <row r="324" spans="1:23" ht="15" customHeight="1" x14ac:dyDescent="0.25">
      <c r="A324" s="73">
        <v>8109</v>
      </c>
      <c r="B324" s="77">
        <f>VLOOKUP(A324,'Agrupaciones y Códigos Comunas'!$A$1:$C$346,3,0)</f>
        <v>5</v>
      </c>
      <c r="C324" s="123" t="s">
        <v>304</v>
      </c>
      <c r="D324" s="119">
        <f>VLOOKUP(A324,'Numero de patentes'!$A$3:$N$348,14,0)</f>
        <v>0.85576923076923073</v>
      </c>
      <c r="E324" s="119">
        <f>VLOOKUP(A324,'Ing de Gestión vs Gast Interno'!$A$2:$F$347,6,0)</f>
        <v>5.8351510010031186E-2</v>
      </c>
      <c r="F324" s="119">
        <f>VLOOKUP(A324,'Reportabilidad CGR'!$A$3:$R$348,18,0)</f>
        <v>1</v>
      </c>
      <c r="G324" s="119">
        <f>VLOOKUP(A324,'Deuda Previsional'!$A$1:$K$346,11,0)</f>
        <v>1</v>
      </c>
      <c r="H324" s="119">
        <f>VLOOKUP(A324,Proyectos!$A$3:$N$348,14,0)</f>
        <v>0.59090909090909094</v>
      </c>
      <c r="I324" s="126">
        <f t="shared" si="19"/>
        <v>0.67451995235165663</v>
      </c>
      <c r="J324" s="121">
        <v>73</v>
      </c>
      <c r="K324" s="77"/>
      <c r="L324" s="77"/>
      <c r="M324" s="147">
        <f>VLOOKUP(B324,'Montos por Agrupación'!$B$14:$G$20,6,FALSE)*K324</f>
        <v>0</v>
      </c>
      <c r="O324" s="257">
        <f>(VLOOKUP(B324,'Montos por Agrupación'!$B$14:$H$19,6,0)*K324)</f>
        <v>0</v>
      </c>
      <c r="Q324" s="90"/>
      <c r="T324"/>
      <c r="U324"/>
      <c r="V324"/>
      <c r="W324"/>
    </row>
    <row r="325" spans="1:23" ht="15" customHeight="1" x14ac:dyDescent="0.25">
      <c r="A325" s="73">
        <v>9121</v>
      </c>
      <c r="B325" s="77">
        <f>VLOOKUP(A325,'Agrupaciones y Códigos Comunas'!$A$1:$C$346,3,0)</f>
        <v>5</v>
      </c>
      <c r="C325" s="123" t="s">
        <v>258</v>
      </c>
      <c r="D325" s="119">
        <f>VLOOKUP(A325,'Numero de patentes'!$A$3:$N$348,14,0)</f>
        <v>0.8797250859106529</v>
      </c>
      <c r="E325" s="119">
        <f>VLOOKUP(A325,'Ing de Gestión vs Gast Interno'!$A$2:$F$347,6,0)</f>
        <v>7.5150925909201943E-2</v>
      </c>
      <c r="F325" s="119">
        <f>VLOOKUP(A325,'Reportabilidad CGR'!$A$3:$R$348,18,0)</f>
        <v>0.96153846153846156</v>
      </c>
      <c r="G325" s="119">
        <f>VLOOKUP(A325,'Deuda Previsional'!$A$1:$K$346,11,0)</f>
        <v>1</v>
      </c>
      <c r="H325" s="119">
        <f>VLOOKUP(A325,Proyectos!$A$3:$N$348,14,0)</f>
        <v>0.59259259259259256</v>
      </c>
      <c r="I325" s="126">
        <f t="shared" si="19"/>
        <v>0.67308816385837578</v>
      </c>
      <c r="J325" s="121">
        <v>74</v>
      </c>
      <c r="K325" s="77"/>
      <c r="L325" s="77"/>
      <c r="M325" s="147">
        <f>VLOOKUP(B325,'Montos por Agrupación'!$B$14:$G$20,6,FALSE)*K325</f>
        <v>0</v>
      </c>
      <c r="O325" s="257">
        <f>(VLOOKUP(B325,'Montos por Agrupación'!$B$14:$H$19,6,0)*K325)</f>
        <v>0</v>
      </c>
      <c r="Q325" s="90"/>
      <c r="T325"/>
      <c r="U325"/>
      <c r="V325"/>
      <c r="W325"/>
    </row>
    <row r="326" spans="1:23" ht="15" customHeight="1" x14ac:dyDescent="0.25">
      <c r="A326" s="73">
        <v>8105</v>
      </c>
      <c r="B326" s="77">
        <f>VLOOKUP(A326,'Agrupaciones y Códigos Comunas'!$A$1:$C$346,3,0)</f>
        <v>5</v>
      </c>
      <c r="C326" s="123" t="s">
        <v>26</v>
      </c>
      <c r="D326" s="119">
        <f>VLOOKUP(A326,'Numero de patentes'!$A$3:$N$348,14,0)</f>
        <v>0.52984113353370543</v>
      </c>
      <c r="E326" s="119">
        <f>VLOOKUP(A326,'Ing de Gestión vs Gast Interno'!$A$2:$F$347,6,0)</f>
        <v>5.7034758386292364E-2</v>
      </c>
      <c r="F326" s="119">
        <f>VLOOKUP(A326,'Reportabilidad CGR'!$A$3:$R$348,18,0)</f>
        <v>1</v>
      </c>
      <c r="G326" s="119">
        <f>VLOOKUP(A326,'Deuda Previsional'!$A$1:$K$346,11,0)</f>
        <v>1</v>
      </c>
      <c r="H326" s="119">
        <f>VLOOKUP(A326,Proyectos!$A$3:$N$348,14,0)</f>
        <v>0.68965517241379315</v>
      </c>
      <c r="I326" s="126">
        <f t="shared" si="19"/>
        <v>0.671287616754767</v>
      </c>
      <c r="J326" s="121">
        <v>75</v>
      </c>
      <c r="K326" s="77"/>
      <c r="L326" s="77"/>
      <c r="M326" s="147">
        <f>VLOOKUP(B326,'Montos por Agrupación'!$B$14:$G$20,6,FALSE)*K326</f>
        <v>0</v>
      </c>
      <c r="O326" s="257">
        <f>(VLOOKUP(B326,'Montos por Agrupación'!$B$14:$H$19,6,0)*K326)</f>
        <v>0</v>
      </c>
      <c r="Q326" s="90"/>
      <c r="T326"/>
      <c r="U326"/>
      <c r="V326"/>
      <c r="W326"/>
    </row>
    <row r="327" spans="1:23" ht="15" customHeight="1" x14ac:dyDescent="0.25">
      <c r="A327" s="73">
        <v>4302</v>
      </c>
      <c r="B327" s="77">
        <f>VLOOKUP(A327,'Agrupaciones y Códigos Comunas'!$A$1:$C$346,3,0)</f>
        <v>5</v>
      </c>
      <c r="C327" s="123" t="s">
        <v>154</v>
      </c>
      <c r="D327" s="119">
        <f>VLOOKUP(A327,'Numero de patentes'!$A$3:$N$348,14,0)</f>
        <v>0.97935368043087967</v>
      </c>
      <c r="E327" s="119">
        <f>VLOOKUP(A327,'Ing de Gestión vs Gast Interno'!$A$2:$F$347,6,0)</f>
        <v>6.1798432829430386E-2</v>
      </c>
      <c r="F327" s="119">
        <f>VLOOKUP(A327,'Reportabilidad CGR'!$A$3:$R$348,18,0)</f>
        <v>1</v>
      </c>
      <c r="G327" s="119">
        <f>VLOOKUP(A327,'Deuda Previsional'!$A$1:$K$346,11,0)</f>
        <v>1</v>
      </c>
      <c r="H327" s="119">
        <f>VLOOKUP(A327,Proyectos!$A$3:$N$348,14,0)</f>
        <v>0.52941176470588236</v>
      </c>
      <c r="I327" s="126">
        <f t="shared" si="19"/>
        <v>0.66911858402073876</v>
      </c>
      <c r="J327" s="121">
        <v>76</v>
      </c>
      <c r="K327" s="77"/>
      <c r="L327" s="77"/>
      <c r="M327" s="147">
        <f>VLOOKUP(B327,'Montos por Agrupación'!$B$14:$G$20,6,FALSE)*K327</f>
        <v>0</v>
      </c>
      <c r="O327" s="257">
        <f>(VLOOKUP(B327,'Montos por Agrupación'!$B$14:$H$19,6,0)*K327)</f>
        <v>0</v>
      </c>
      <c r="Q327" s="90"/>
      <c r="T327"/>
      <c r="U327"/>
      <c r="V327"/>
      <c r="W327"/>
    </row>
    <row r="328" spans="1:23" ht="15" customHeight="1" x14ac:dyDescent="0.25">
      <c r="A328" s="73">
        <v>8420</v>
      </c>
      <c r="B328" s="77">
        <f>VLOOKUP(A328,'Agrupaciones y Códigos Comunas'!$A$1:$C$346,3,0)</f>
        <v>5</v>
      </c>
      <c r="C328" s="123" t="s">
        <v>44</v>
      </c>
      <c r="D328" s="119">
        <f>VLOOKUP(A328,'Numero de patentes'!$A$3:$N$348,14,0)</f>
        <v>0.83524904214559392</v>
      </c>
      <c r="E328" s="119">
        <f>VLOOKUP(A328,'Ing de Gestión vs Gast Interno'!$A$2:$F$347,6,0)</f>
        <v>1.9418623664159747E-2</v>
      </c>
      <c r="F328" s="119">
        <f>VLOOKUP(A328,'Reportabilidad CGR'!$A$3:$R$348,18,0)</f>
        <v>1</v>
      </c>
      <c r="G328" s="119">
        <f>VLOOKUP(A328,'Deuda Previsional'!$A$1:$K$346,11,0)</f>
        <v>1</v>
      </c>
      <c r="H328" s="119">
        <f>VLOOKUP(A328,Proyectos!$A$3:$N$348,14,0)</f>
        <v>0.6</v>
      </c>
      <c r="I328" s="126">
        <f t="shared" si="19"/>
        <v>0.66740862894739139</v>
      </c>
      <c r="J328" s="121">
        <v>77</v>
      </c>
      <c r="K328" s="77"/>
      <c r="L328" s="77"/>
      <c r="M328" s="147">
        <f>VLOOKUP(B328,'Montos por Agrupación'!$B$14:$G$20,6,FALSE)*K328</f>
        <v>0</v>
      </c>
      <c r="O328" s="257">
        <f>(VLOOKUP(B328,'Montos por Agrupación'!$B$14:$H$19,6,0)*K328)</f>
        <v>0</v>
      </c>
      <c r="Q328" s="90"/>
      <c r="T328"/>
      <c r="U328"/>
      <c r="V328"/>
      <c r="W328"/>
    </row>
    <row r="329" spans="1:23" ht="15" customHeight="1" x14ac:dyDescent="0.25">
      <c r="A329" s="73">
        <v>6302</v>
      </c>
      <c r="B329" s="77">
        <f>VLOOKUP(A329,'Agrupaciones y Códigos Comunas'!$A$1:$C$346,3,0)</f>
        <v>5</v>
      </c>
      <c r="C329" s="123" t="s">
        <v>221</v>
      </c>
      <c r="D329" s="119">
        <f>VLOOKUP(A329,'Numero de patentes'!$A$3:$N$348,14,0)</f>
        <v>0.70068027210884354</v>
      </c>
      <c r="E329" s="119">
        <f>VLOOKUP(A329,'Ing de Gestión vs Gast Interno'!$A$2:$F$347,6,0)</f>
        <v>0.12403523766914491</v>
      </c>
      <c r="F329" s="119">
        <f>VLOOKUP(A329,'Reportabilidad CGR'!$A$3:$R$348,18,0)</f>
        <v>1</v>
      </c>
      <c r="G329" s="119">
        <f>VLOOKUP(A329,'Deuda Previsional'!$A$1:$K$346,11,0)</f>
        <v>0.73389781518887509</v>
      </c>
      <c r="H329" s="119">
        <f>VLOOKUP(A329,Proyectos!$A$3:$N$348,14,0)</f>
        <v>0.75</v>
      </c>
      <c r="I329" s="126">
        <f t="shared" si="19"/>
        <v>0.66665463778248835</v>
      </c>
      <c r="J329" s="121">
        <v>78</v>
      </c>
      <c r="K329" s="77"/>
      <c r="L329" s="77"/>
      <c r="M329" s="147">
        <f>VLOOKUP(B329,'Montos por Agrupación'!$B$14:$G$20,6,FALSE)*K329</f>
        <v>0</v>
      </c>
      <c r="O329" s="257">
        <f>(VLOOKUP(B329,'Montos por Agrupación'!$B$14:$H$19,6,0)*K329)</f>
        <v>0</v>
      </c>
      <c r="Q329" s="90"/>
      <c r="T329"/>
      <c r="U329"/>
      <c r="V329"/>
      <c r="W329"/>
    </row>
    <row r="330" spans="1:23" ht="15" customHeight="1" x14ac:dyDescent="0.25">
      <c r="A330" s="73">
        <v>8308</v>
      </c>
      <c r="B330" s="77">
        <f>VLOOKUP(A330,'Agrupaciones y Códigos Comunas'!$A$1:$C$346,3,0)</f>
        <v>5</v>
      </c>
      <c r="C330" s="123" t="s">
        <v>175</v>
      </c>
      <c r="D330" s="119">
        <f>VLOOKUP(A330,'Numero de patentes'!$A$3:$N$348,14,0)</f>
        <v>0.96470588235294119</v>
      </c>
      <c r="E330" s="119">
        <f>VLOOKUP(A330,'Ing de Gestión vs Gast Interno'!$A$2:$F$347,6,0)</f>
        <v>9.9927009979944276E-2</v>
      </c>
      <c r="F330" s="119">
        <f>VLOOKUP(A330,'Reportabilidad CGR'!$A$3:$R$348,18,0)</f>
        <v>1</v>
      </c>
      <c r="G330" s="119">
        <f>VLOOKUP(A330,'Deuda Previsional'!$A$1:$K$346,11,0)</f>
        <v>1</v>
      </c>
      <c r="H330" s="119">
        <f>VLOOKUP(A330,Proyectos!$A$3:$N$348,14,0)</f>
        <v>0.5</v>
      </c>
      <c r="I330" s="126">
        <f t="shared" si="19"/>
        <v>0.6664559902312831</v>
      </c>
      <c r="J330" s="121">
        <v>79</v>
      </c>
      <c r="K330" s="77"/>
      <c r="L330" s="77"/>
      <c r="M330" s="147">
        <f>VLOOKUP(B330,'Montos por Agrupación'!$B$14:$G$20,6,FALSE)*K330</f>
        <v>0</v>
      </c>
      <c r="O330" s="257">
        <f>(VLOOKUP(B330,'Montos por Agrupación'!$B$14:$H$19,6,0)*K330)</f>
        <v>0</v>
      </c>
      <c r="Q330" s="90"/>
      <c r="T330"/>
      <c r="U330"/>
      <c r="V330"/>
      <c r="W330"/>
    </row>
    <row r="331" spans="1:23" ht="15" customHeight="1" x14ac:dyDescent="0.25">
      <c r="A331" s="73">
        <v>8409</v>
      </c>
      <c r="B331" s="77">
        <f>VLOOKUP(A331,'Agrupaciones y Códigos Comunas'!$A$1:$C$346,3,0)</f>
        <v>5</v>
      </c>
      <c r="C331" s="123" t="s">
        <v>12</v>
      </c>
      <c r="D331" s="119">
        <f>VLOOKUP(A331,'Numero de patentes'!$A$3:$N$348,14,0)</f>
        <v>0.84095063985374774</v>
      </c>
      <c r="E331" s="119">
        <f>VLOOKUP(A331,'Ing de Gestión vs Gast Interno'!$A$2:$F$347,6,0)</f>
        <v>7.1173548869216147E-2</v>
      </c>
      <c r="F331" s="119">
        <f>VLOOKUP(A331,'Reportabilidad CGR'!$A$3:$R$348,18,0)</f>
        <v>1</v>
      </c>
      <c r="G331" s="119">
        <f>VLOOKUP(A331,'Deuda Previsional'!$A$1:$K$346,11,0)</f>
        <v>1</v>
      </c>
      <c r="H331" s="119">
        <f>VLOOKUP(A331,Proyectos!$A$3:$N$348,14,0)</f>
        <v>0.55555555555555558</v>
      </c>
      <c r="I331" s="126">
        <f t="shared" si="19"/>
        <v>0.66499644042588468</v>
      </c>
      <c r="J331" s="121">
        <v>80</v>
      </c>
      <c r="K331" s="77"/>
      <c r="L331" s="77"/>
      <c r="M331" s="147">
        <f>VLOOKUP(B331,'Montos por Agrupación'!$B$14:$G$20,6,FALSE)*K331</f>
        <v>0</v>
      </c>
      <c r="O331" s="257">
        <f>(VLOOKUP(B331,'Montos por Agrupación'!$B$14:$H$19,6,0)*K331)</f>
        <v>0</v>
      </c>
      <c r="Q331" s="90"/>
      <c r="T331"/>
      <c r="U331"/>
      <c r="V331"/>
      <c r="W331"/>
    </row>
    <row r="332" spans="1:23" ht="15" customHeight="1" x14ac:dyDescent="0.25">
      <c r="A332" s="73">
        <v>10209</v>
      </c>
      <c r="B332" s="77">
        <f>VLOOKUP(A332,'Agrupaciones y Códigos Comunas'!$A$1:$C$346,3,0)</f>
        <v>5</v>
      </c>
      <c r="C332" s="123" t="s">
        <v>25</v>
      </c>
      <c r="D332" s="119">
        <f>VLOOKUP(A332,'Numero de patentes'!$A$3:$N$348,14,0)</f>
        <v>0.73843248347497636</v>
      </c>
      <c r="E332" s="119">
        <f>VLOOKUP(A332,'Ing de Gestión vs Gast Interno'!$A$2:$F$347,6,0)</f>
        <v>7.5531318888589105E-2</v>
      </c>
      <c r="F332" s="119">
        <f>VLOOKUP(A332,'Reportabilidad CGR'!$A$3:$R$348,18,0)</f>
        <v>1</v>
      </c>
      <c r="G332" s="119">
        <f>VLOOKUP(A332,'Deuda Previsional'!$A$1:$K$346,11,0)</f>
        <v>1</v>
      </c>
      <c r="H332" s="119">
        <f>VLOOKUP(A332,Proyectos!$A$3:$N$348,14,0)</f>
        <v>0.57894736842105265</v>
      </c>
      <c r="I332" s="126">
        <f t="shared" si="19"/>
        <v>0.66263372265153131</v>
      </c>
      <c r="J332" s="121">
        <v>81</v>
      </c>
      <c r="K332" s="77"/>
      <c r="L332" s="77"/>
      <c r="M332" s="147">
        <f>VLOOKUP(B332,'Montos por Agrupación'!$B$14:$G$20,6,FALSE)*K332</f>
        <v>0</v>
      </c>
      <c r="O332" s="257">
        <f>(VLOOKUP(B332,'Montos por Agrupación'!$B$14:$H$19,6,0)*K332)</f>
        <v>0</v>
      </c>
      <c r="Q332" s="90"/>
      <c r="T332"/>
      <c r="U332"/>
      <c r="V332"/>
      <c r="W332"/>
    </row>
    <row r="333" spans="1:23" ht="15" customHeight="1" x14ac:dyDescent="0.25">
      <c r="A333" s="73">
        <v>5104</v>
      </c>
      <c r="B333" s="77">
        <f>VLOOKUP(A333,'Agrupaciones y Códigos Comunas'!$A$1:$C$346,3,0)</f>
        <v>5</v>
      </c>
      <c r="C333" s="123" t="s">
        <v>287</v>
      </c>
      <c r="D333" s="119">
        <f>VLOOKUP(A333,'Numero de patentes'!$A$3:$N$348,14,0)</f>
        <v>0.85666666666666669</v>
      </c>
      <c r="E333" s="119">
        <f>VLOOKUP(A333,'Ing de Gestión vs Gast Interno'!$A$2:$F$347,6,0)</f>
        <v>3.1542568935223475E-2</v>
      </c>
      <c r="F333" s="119">
        <f>VLOOKUP(A333,'Reportabilidad CGR'!$A$3:$R$348,18,0)</f>
        <v>0.69230769230769229</v>
      </c>
      <c r="G333" s="119">
        <f>VLOOKUP(A333,'Deuda Previsional'!$A$1:$K$346,11,0)</f>
        <v>1</v>
      </c>
      <c r="H333" s="119">
        <f>VLOOKUP(A333,Proyectos!$A$3:$N$348,14,0)</f>
        <v>0.76923076923076927</v>
      </c>
      <c r="I333" s="126">
        <f t="shared" si="19"/>
        <v>0.66120594968448065</v>
      </c>
      <c r="J333" s="121">
        <v>82</v>
      </c>
      <c r="K333" s="77"/>
      <c r="L333" s="77"/>
      <c r="M333" s="147">
        <f>VLOOKUP(B333,'Montos por Agrupación'!$B$14:$G$20,6,FALSE)*K333</f>
        <v>0</v>
      </c>
      <c r="O333" s="257">
        <f>(VLOOKUP(B333,'Montos por Agrupación'!$B$14:$H$19,6,0)*K333)</f>
        <v>0</v>
      </c>
      <c r="Q333" s="90"/>
      <c r="T333"/>
      <c r="U333"/>
      <c r="V333"/>
      <c r="W333"/>
    </row>
    <row r="334" spans="1:23" ht="15" customHeight="1" x14ac:dyDescent="0.25">
      <c r="A334" s="73">
        <v>9206</v>
      </c>
      <c r="B334" s="77">
        <f>VLOOKUP(A334,'Agrupaciones y Códigos Comunas'!$A$1:$C$346,3,0)</f>
        <v>5</v>
      </c>
      <c r="C334" s="123" t="s">
        <v>11</v>
      </c>
      <c r="D334" s="119">
        <f>VLOOKUP(A334,'Numero de patentes'!$A$3:$N$348,14,0)</f>
        <v>0.97169811320754718</v>
      </c>
      <c r="E334" s="119">
        <f>VLOOKUP(A334,'Ing de Gestión vs Gast Interno'!$A$2:$F$347,6,0)</f>
        <v>5.8692058142679533E-2</v>
      </c>
      <c r="F334" s="119">
        <f>VLOOKUP(A334,'Reportabilidad CGR'!$A$3:$R$348,18,0)</f>
        <v>0.98076923076923073</v>
      </c>
      <c r="G334" s="119">
        <f>VLOOKUP(A334,'Deuda Previsional'!$A$1:$K$346,11,0)</f>
        <v>1</v>
      </c>
      <c r="H334" s="119">
        <f>VLOOKUP(A334,Proyectos!$A$3:$N$348,14,0)</f>
        <v>0.5</v>
      </c>
      <c r="I334" s="126">
        <f t="shared" si="19"/>
        <v>0.6550620691031368</v>
      </c>
      <c r="J334" s="121">
        <v>83</v>
      </c>
      <c r="K334" s="77"/>
      <c r="L334" s="77"/>
      <c r="M334" s="147">
        <f>VLOOKUP(B334,'Montos por Agrupación'!$B$14:$G$20,6,FALSE)*K334</f>
        <v>0</v>
      </c>
      <c r="O334" s="257">
        <f>(VLOOKUP(B334,'Montos por Agrupación'!$B$14:$H$19,6,0)*K334)</f>
        <v>0</v>
      </c>
      <c r="Q334" s="90"/>
      <c r="T334"/>
      <c r="U334"/>
      <c r="V334"/>
      <c r="W334"/>
    </row>
    <row r="335" spans="1:23" ht="15" customHeight="1" x14ac:dyDescent="0.25">
      <c r="A335" s="73">
        <v>15202</v>
      </c>
      <c r="B335" s="77">
        <f>VLOOKUP(A335,'Agrupaciones y Códigos Comunas'!$A$1:$C$346,3,0)</f>
        <v>5</v>
      </c>
      <c r="C335" s="123" t="s">
        <v>344</v>
      </c>
      <c r="D335" s="119">
        <f>VLOOKUP(A335,'Numero de patentes'!$A$3:$N$348,14,0)</f>
        <v>1</v>
      </c>
      <c r="E335" s="119">
        <f>VLOOKUP(A335,'Ing de Gestión vs Gast Interno'!$A$2:$F$347,6,0)</f>
        <v>2.318845660421814E-2</v>
      </c>
      <c r="F335" s="119">
        <f>VLOOKUP(A335,'Reportabilidad CGR'!$A$3:$R$348,18,0)</f>
        <v>1</v>
      </c>
      <c r="G335" s="119">
        <f>VLOOKUP(A335,'Deuda Previsional'!$A$1:$K$346,11,0)</f>
        <v>1</v>
      </c>
      <c r="H335" s="119">
        <f>VLOOKUP(A335,Proyectos!$A$3:$N$348,14,0)</f>
        <v>0.5</v>
      </c>
      <c r="I335" s="126">
        <f t="shared" si="19"/>
        <v>0.65463769132084371</v>
      </c>
      <c r="J335" s="121">
        <v>84</v>
      </c>
      <c r="K335" s="77"/>
      <c r="L335" s="77"/>
      <c r="M335" s="147">
        <f>VLOOKUP(B335,'Montos por Agrupación'!$B$14:$G$20,6,FALSE)*K335</f>
        <v>0</v>
      </c>
      <c r="O335" s="257">
        <f>(VLOOKUP(B335,'Montos por Agrupación'!$B$14:$H$19,6,0)*K335)</f>
        <v>0</v>
      </c>
      <c r="Q335" s="90"/>
      <c r="T335"/>
      <c r="U335"/>
      <c r="V335"/>
      <c r="W335"/>
    </row>
    <row r="336" spans="1:23" ht="15" customHeight="1" x14ac:dyDescent="0.25">
      <c r="A336" s="73">
        <v>7107</v>
      </c>
      <c r="B336" s="77">
        <f>VLOOKUP(A336,'Agrupaciones y Códigos Comunas'!$A$1:$C$346,3,0)</f>
        <v>5</v>
      </c>
      <c r="C336" s="123" t="s">
        <v>62</v>
      </c>
      <c r="D336" s="119">
        <f>VLOOKUP(A336,'Numero de patentes'!$A$3:$N$348,14,0)</f>
        <v>0.64206128133704732</v>
      </c>
      <c r="E336" s="119">
        <f>VLOOKUP(A336,'Ing de Gestión vs Gast Interno'!$A$2:$F$347,6,0)</f>
        <v>0.21924098037620479</v>
      </c>
      <c r="F336" s="119">
        <f>VLOOKUP(A336,'Reportabilidad CGR'!$A$3:$R$348,18,0)</f>
        <v>0.98076923076923073</v>
      </c>
      <c r="G336" s="119">
        <f>VLOOKUP(A336,'Deuda Previsional'!$A$1:$K$346,11,0)</f>
        <v>1</v>
      </c>
      <c r="H336" s="119">
        <f>VLOOKUP(A336,Proyectos!$A$3:$N$348,14,0)</f>
        <v>0.5</v>
      </c>
      <c r="I336" s="126">
        <f t="shared" si="19"/>
        <v>0.65420817036279189</v>
      </c>
      <c r="J336" s="121">
        <v>85</v>
      </c>
      <c r="K336" s="77"/>
      <c r="L336" s="77"/>
      <c r="M336" s="147">
        <f>VLOOKUP(B336,'Montos por Agrupación'!$B$14:$G$20,6,FALSE)*K336</f>
        <v>0</v>
      </c>
      <c r="O336" s="257">
        <f>(VLOOKUP(B336,'Montos por Agrupación'!$B$14:$H$19,6,0)*K336)</f>
        <v>0</v>
      </c>
      <c r="Q336" s="90"/>
      <c r="T336"/>
      <c r="U336"/>
      <c r="V336"/>
      <c r="W336"/>
    </row>
    <row r="337" spans="1:23" ht="15" customHeight="1" x14ac:dyDescent="0.25">
      <c r="A337" s="73">
        <v>6204</v>
      </c>
      <c r="B337" s="77">
        <f>VLOOKUP(A337,'Agrupaciones y Códigos Comunas'!$A$1:$C$346,3,0)</f>
        <v>5</v>
      </c>
      <c r="C337" s="123" t="s">
        <v>498</v>
      </c>
      <c r="D337" s="119">
        <f>VLOOKUP(A337,'Numero de patentes'!$A$3:$N$348,14,0)</f>
        <v>0.82343750000000004</v>
      </c>
      <c r="E337" s="119">
        <f>VLOOKUP(A337,'Ing de Gestión vs Gast Interno'!$A$2:$F$347,6,0)</f>
        <v>0.13412596564465282</v>
      </c>
      <c r="F337" s="119">
        <f>VLOOKUP(A337,'Reportabilidad CGR'!$A$3:$R$348,18,0)</f>
        <v>1</v>
      </c>
      <c r="G337" s="119">
        <f>VLOOKUP(A337,'Deuda Previsional'!$A$1:$K$346,11,0)</f>
        <v>0.39082076184429482</v>
      </c>
      <c r="H337" s="119">
        <f>VLOOKUP(A337,Proyectos!$A$3:$N$348,14,0)</f>
        <v>0.88888888888888884</v>
      </c>
      <c r="I337" s="126">
        <f t="shared" si="19"/>
        <v>0.65399976216445621</v>
      </c>
      <c r="J337" s="121">
        <v>86</v>
      </c>
      <c r="K337" s="77"/>
      <c r="L337" s="77"/>
      <c r="M337" s="147">
        <f>VLOOKUP(B337,'Montos por Agrupación'!$B$14:$G$20,6,FALSE)*K337</f>
        <v>0</v>
      </c>
      <c r="O337" s="257">
        <f>(VLOOKUP(B337,'Montos por Agrupación'!$B$14:$H$19,6,0)*K337)</f>
        <v>0</v>
      </c>
      <c r="Q337" s="90"/>
      <c r="T337"/>
      <c r="U337"/>
      <c r="V337"/>
      <c r="W337"/>
    </row>
    <row r="338" spans="1:23" ht="15" customHeight="1" x14ac:dyDescent="0.25">
      <c r="A338" s="73">
        <v>6205</v>
      </c>
      <c r="B338" s="77">
        <f>VLOOKUP(A338,'Agrupaciones y Códigos Comunas'!$A$1:$C$346,3,0)</f>
        <v>5</v>
      </c>
      <c r="C338" s="123" t="s">
        <v>295</v>
      </c>
      <c r="D338" s="119">
        <f>VLOOKUP(A338,'Numero de patentes'!$A$3:$N$348,14,0)</f>
        <v>0.95769881556683589</v>
      </c>
      <c r="E338" s="119">
        <f>VLOOKUP(A338,'Ing de Gestión vs Gast Interno'!$A$2:$F$347,6,0)</f>
        <v>4.9520085158693744E-2</v>
      </c>
      <c r="F338" s="119">
        <f>VLOOKUP(A338,'Reportabilidad CGR'!$A$3:$R$348,18,0)</f>
        <v>1</v>
      </c>
      <c r="G338" s="119">
        <f>VLOOKUP(A338,'Deuda Previsional'!$A$1:$K$346,11,0)</f>
        <v>1</v>
      </c>
      <c r="H338" s="119">
        <f>VLOOKUP(A338,Proyectos!$A$3:$N$348,14,0)</f>
        <v>0.4838709677419355</v>
      </c>
      <c r="I338" s="126">
        <f t="shared" si="19"/>
        <v>0.650835188911003</v>
      </c>
      <c r="J338" s="121">
        <v>87</v>
      </c>
      <c r="K338" s="77"/>
      <c r="L338" s="77"/>
      <c r="M338" s="147">
        <f>VLOOKUP(B338,'Montos por Agrupación'!$B$14:$G$20,6,FALSE)*K338</f>
        <v>0</v>
      </c>
      <c r="O338" s="257">
        <f>(VLOOKUP(B338,'Montos por Agrupación'!$B$14:$H$19,6,0)*K338)</f>
        <v>0</v>
      </c>
      <c r="Q338" s="90"/>
      <c r="T338"/>
      <c r="U338"/>
      <c r="V338"/>
      <c r="W338"/>
    </row>
    <row r="339" spans="1:23" ht="15" customHeight="1" x14ac:dyDescent="0.25">
      <c r="A339" s="73">
        <v>2202</v>
      </c>
      <c r="B339" s="77">
        <f>VLOOKUP(A339,'Agrupaciones y Códigos Comunas'!$A$1:$C$346,3,0)</f>
        <v>5</v>
      </c>
      <c r="C339" s="123" t="s">
        <v>282</v>
      </c>
      <c r="D339" s="119">
        <f>VLOOKUP(A339,'Numero de patentes'!$A$3:$N$348,14,0)</f>
        <v>0.94230769230769229</v>
      </c>
      <c r="E339" s="119">
        <f>VLOOKUP(A339,'Ing de Gestión vs Gast Interno'!$A$2:$F$347,6,0)</f>
        <v>0</v>
      </c>
      <c r="F339" s="119">
        <f>VLOOKUP(A339,'Reportabilidad CGR'!$A$3:$R$348,18,0)</f>
        <v>1</v>
      </c>
      <c r="G339" s="119">
        <f>VLOOKUP(A339,'Deuda Previsional'!$A$1:$K$346,11,0)</f>
        <v>1</v>
      </c>
      <c r="H339" s="119">
        <f>VLOOKUP(A339,Proyectos!$A$3:$N$348,14,0)</f>
        <v>0.5</v>
      </c>
      <c r="I339" s="126">
        <f t="shared" si="19"/>
        <v>0.64423076923076927</v>
      </c>
      <c r="J339" s="121">
        <v>88</v>
      </c>
      <c r="K339" s="77"/>
      <c r="L339" s="77"/>
      <c r="M339" s="147">
        <f>VLOOKUP(B339,'Montos por Agrupación'!$B$14:$G$20,6,FALSE)*K339</f>
        <v>0</v>
      </c>
      <c r="O339" s="257">
        <f>(VLOOKUP(B339,'Montos por Agrupación'!$B$14:$H$19,6,0)*K339)</f>
        <v>0</v>
      </c>
      <c r="Q339" s="90"/>
      <c r="T339"/>
      <c r="U339"/>
      <c r="V339"/>
      <c r="W339"/>
    </row>
    <row r="340" spans="1:23" ht="15" customHeight="1" x14ac:dyDescent="0.25">
      <c r="A340" s="73">
        <v>4104</v>
      </c>
      <c r="B340" s="77">
        <f>VLOOKUP(A340,'Agrupaciones y Códigos Comunas'!$A$1:$C$346,3,0)</f>
        <v>5</v>
      </c>
      <c r="C340" s="123" t="s">
        <v>9</v>
      </c>
      <c r="D340" s="119">
        <f>VLOOKUP(A340,'Numero de patentes'!$A$3:$N$348,14,0)</f>
        <v>0.94812164579606439</v>
      </c>
      <c r="E340" s="119">
        <f>VLOOKUP(A340,'Ing de Gestión vs Gast Interno'!$A$2:$F$347,6,0)</f>
        <v>0.314265169921772</v>
      </c>
      <c r="F340" s="119">
        <f>VLOOKUP(A340,'Reportabilidad CGR'!$A$3:$R$348,18,0)</f>
        <v>1</v>
      </c>
      <c r="G340" s="119">
        <f>VLOOKUP(A340,'Deuda Previsional'!$A$1:$K$346,11,0)</f>
        <v>0</v>
      </c>
      <c r="H340" s="119">
        <f>VLOOKUP(A340,Proyectos!$A$3:$N$348,14,0)</f>
        <v>0.94285714285714284</v>
      </c>
      <c r="I340" s="126">
        <f t="shared" si="19"/>
        <v>0.64052234142110365</v>
      </c>
      <c r="J340" s="121">
        <v>89</v>
      </c>
      <c r="K340" s="77"/>
      <c r="L340" s="77"/>
      <c r="M340" s="147">
        <f>VLOOKUP(B340,'Montos por Agrupación'!$B$14:$G$20,6,FALSE)*K340</f>
        <v>0</v>
      </c>
      <c r="O340" s="257">
        <f>(VLOOKUP(B340,'Montos por Agrupación'!$B$14:$H$19,6,0)*K340)</f>
        <v>0</v>
      </c>
      <c r="Q340" s="90"/>
      <c r="T340"/>
      <c r="U340"/>
      <c r="V340"/>
      <c r="W340"/>
    </row>
    <row r="341" spans="1:23" ht="15" customHeight="1" x14ac:dyDescent="0.25">
      <c r="A341" s="73">
        <v>7408</v>
      </c>
      <c r="B341" s="77">
        <f>VLOOKUP(A341,'Agrupaciones y Códigos Comunas'!$A$1:$C$346,3,0)</f>
        <v>5</v>
      </c>
      <c r="C341" s="123" t="s">
        <v>129</v>
      </c>
      <c r="D341" s="119">
        <f>VLOOKUP(A341,'Numero de patentes'!$A$3:$N$348,14,0)</f>
        <v>0.86899563318777295</v>
      </c>
      <c r="E341" s="119">
        <f>VLOOKUP(A341,'Ing de Gestión vs Gast Interno'!$A$2:$F$347,6,0)</f>
        <v>0.11133627581864422</v>
      </c>
      <c r="F341" s="119">
        <f>VLOOKUP(A341,'Reportabilidad CGR'!$A$3:$R$348,18,0)</f>
        <v>0.98076923076923073</v>
      </c>
      <c r="G341" s="119">
        <f>VLOOKUP(A341,'Deuda Previsional'!$A$1:$K$346,11,0)</f>
        <v>0.52658738501652991</v>
      </c>
      <c r="H341" s="119">
        <f>VLOOKUP(A341,Proyectos!$A$3:$N$348,14,0)</f>
        <v>0.68421052631578949</v>
      </c>
      <c r="I341" s="126">
        <f t="shared" si="19"/>
        <v>0.6159012995343951</v>
      </c>
      <c r="J341" s="121">
        <v>90</v>
      </c>
      <c r="K341" s="77"/>
      <c r="L341" s="77"/>
      <c r="M341" s="147">
        <f>VLOOKUP(B341,'Montos por Agrupación'!$B$14:$G$20,6,FALSE)*K341</f>
        <v>0</v>
      </c>
      <c r="O341" s="257">
        <f>(VLOOKUP(B341,'Montos por Agrupación'!$B$14:$H$19,6,0)*K341)</f>
        <v>0</v>
      </c>
      <c r="Q341" s="90"/>
      <c r="T341"/>
      <c r="U341"/>
      <c r="V341"/>
      <c r="W341"/>
    </row>
    <row r="342" spans="1:23" ht="15" customHeight="1" x14ac:dyDescent="0.25">
      <c r="A342" s="73">
        <v>3302</v>
      </c>
      <c r="B342" s="77">
        <f>VLOOKUP(A342,'Agrupaciones y Códigos Comunas'!$A$1:$C$346,3,0)</f>
        <v>5</v>
      </c>
      <c r="C342" s="123" t="s">
        <v>153</v>
      </c>
      <c r="D342" s="119">
        <f>VLOOKUP(A342,'Numero de patentes'!$A$3:$N$348,14,0)</f>
        <v>0.90621915103652517</v>
      </c>
      <c r="E342" s="119">
        <f>VLOOKUP(A342,'Ing de Gestión vs Gast Interno'!$A$2:$F$347,6,0)</f>
        <v>0.13794692902012096</v>
      </c>
      <c r="F342" s="119">
        <f>VLOOKUP(A342,'Reportabilidad CGR'!$A$3:$R$348,18,0)</f>
        <v>1</v>
      </c>
      <c r="G342" s="119">
        <f>VLOOKUP(A342,'Deuda Previsional'!$A$1:$K$346,11,0)</f>
        <v>0</v>
      </c>
      <c r="H342" s="119">
        <f>VLOOKUP(A342,Proyectos!$A$3:$N$348,14,0)</f>
        <v>0.94444444444444442</v>
      </c>
      <c r="I342" s="126">
        <f t="shared" si="19"/>
        <v>0.60154463424101001</v>
      </c>
      <c r="J342" s="121">
        <v>91</v>
      </c>
      <c r="K342" s="77"/>
      <c r="L342" s="77"/>
      <c r="M342" s="147">
        <f>VLOOKUP(B342,'Montos por Agrupación'!$B$14:$G$20,6,FALSE)*K342</f>
        <v>0</v>
      </c>
      <c r="O342" s="257">
        <f>(VLOOKUP(B342,'Montos por Agrupación'!$B$14:$H$19,6,0)*K342)</f>
        <v>0</v>
      </c>
      <c r="Q342" s="90"/>
      <c r="T342"/>
      <c r="U342"/>
      <c r="V342"/>
      <c r="W342"/>
    </row>
    <row r="343" spans="1:23" ht="15" customHeight="1" x14ac:dyDescent="0.25">
      <c r="A343" s="73">
        <v>11102</v>
      </c>
      <c r="B343" s="77">
        <f>VLOOKUP(A343,'Agrupaciones y Códigos Comunas'!$A$1:$C$346,3,0)</f>
        <v>5</v>
      </c>
      <c r="C343" s="123" t="s">
        <v>330</v>
      </c>
      <c r="D343" s="119">
        <f>VLOOKUP(A343,'Numero de patentes'!$A$3:$N$348,14,0)</f>
        <v>0.91089108910891092</v>
      </c>
      <c r="E343" s="119">
        <f>VLOOKUP(A343,'Ing de Gestión vs Gast Interno'!$A$2:$F$347,6,0)</f>
        <v>1.0941478671999348E-2</v>
      </c>
      <c r="F343" s="119">
        <f>VLOOKUP(A343,'Reportabilidad CGR'!$A$3:$R$348,18,0)</f>
        <v>1</v>
      </c>
      <c r="G343" s="119">
        <f>VLOOKUP(A343,'Deuda Previsional'!$A$1:$K$346,11,0)</f>
        <v>0</v>
      </c>
      <c r="H343" s="119">
        <f>VLOOKUP(A343,Proyectos!$A$3:$N$348,14,0)</f>
        <v>1</v>
      </c>
      <c r="I343" s="126">
        <f t="shared" si="19"/>
        <v>0.59327740464529088</v>
      </c>
      <c r="J343" s="121">
        <v>92</v>
      </c>
      <c r="K343" s="77"/>
      <c r="L343" s="77"/>
      <c r="M343" s="147">
        <f>VLOOKUP(B343,'Montos por Agrupación'!$B$14:$G$20,6,FALSE)*K343</f>
        <v>0</v>
      </c>
      <c r="O343" s="257">
        <f>(VLOOKUP(B343,'Montos por Agrupación'!$B$14:$H$19,6,0)*K343)</f>
        <v>0</v>
      </c>
      <c r="Q343" s="90"/>
      <c r="T343"/>
      <c r="U343"/>
      <c r="V343"/>
      <c r="W343"/>
    </row>
    <row r="344" spans="1:23" ht="15" customHeight="1" x14ac:dyDescent="0.25">
      <c r="A344" s="73">
        <v>9102</v>
      </c>
      <c r="B344" s="77">
        <f>VLOOKUP(A344,'Agrupaciones y Códigos Comunas'!$A$1:$C$346,3,0)</f>
        <v>5</v>
      </c>
      <c r="C344" s="123" t="s">
        <v>321</v>
      </c>
      <c r="D344" s="119">
        <f>VLOOKUP(A344,'Numero de patentes'!$A$3:$N$348,14,0)</f>
        <v>0.83403281190385348</v>
      </c>
      <c r="E344" s="119">
        <f>VLOOKUP(A344,'Ing de Gestión vs Gast Interno'!$A$2:$F$347,6,0)</f>
        <v>5.3778412760152099E-2</v>
      </c>
      <c r="F344" s="119">
        <f>VLOOKUP(A344,'Reportabilidad CGR'!$A$3:$R$348,18,0)</f>
        <v>1</v>
      </c>
      <c r="G344" s="119">
        <f>VLOOKUP(A344,'Deuda Previsional'!$A$1:$K$346,11,0)</f>
        <v>0.50891840795755661</v>
      </c>
      <c r="H344" s="119">
        <f>VLOOKUP(A344,Proyectos!$A$3:$N$348,14,0)</f>
        <v>0.65714285714285714</v>
      </c>
      <c r="I344" s="126">
        <f t="shared" si="19"/>
        <v>0.59308550247678427</v>
      </c>
      <c r="J344" s="121">
        <v>93</v>
      </c>
      <c r="K344" s="77"/>
      <c r="L344" s="77"/>
      <c r="M344" s="147">
        <f>VLOOKUP(B344,'Montos por Agrupación'!$B$14:$G$20,6,FALSE)*K344</f>
        <v>0</v>
      </c>
      <c r="O344" s="257">
        <f>(VLOOKUP(B344,'Montos por Agrupación'!$B$14:$H$19,6,0)*K344)</f>
        <v>0</v>
      </c>
      <c r="Q344" s="90"/>
      <c r="T344"/>
      <c r="U344"/>
      <c r="V344"/>
      <c r="W344"/>
    </row>
    <row r="345" spans="1:23" ht="15" customHeight="1" x14ac:dyDescent="0.25">
      <c r="A345" s="73">
        <v>8408</v>
      </c>
      <c r="B345" s="77">
        <f>VLOOKUP(A345,'Agrupaciones y Códigos Comunas'!$A$1:$C$346,3,0)</f>
        <v>5</v>
      </c>
      <c r="C345" s="123" t="s">
        <v>227</v>
      </c>
      <c r="D345" s="119">
        <f>VLOOKUP(A345,'Numero de patentes'!$A$3:$N$348,14,0)</f>
        <v>0.83157894736842108</v>
      </c>
      <c r="E345" s="119">
        <f>VLOOKUP(A345,'Ing de Gestión vs Gast Interno'!$A$2:$F$347,6,0)</f>
        <v>3.6975462497748697E-2</v>
      </c>
      <c r="F345" s="119">
        <f>VLOOKUP(A345,'Reportabilidad CGR'!$A$3:$R$348,18,0)</f>
        <v>1</v>
      </c>
      <c r="G345" s="119">
        <f>VLOOKUP(A345,'Deuda Previsional'!$A$1:$K$346,11,0)</f>
        <v>1</v>
      </c>
      <c r="H345" s="119">
        <f>VLOOKUP(A345,Proyectos!$A$3:$N$348,14,0)</f>
        <v>0.31818181818181818</v>
      </c>
      <c r="I345" s="126">
        <f t="shared" si="19"/>
        <v>0.58600753269093731</v>
      </c>
      <c r="J345" s="121">
        <v>94</v>
      </c>
      <c r="K345" s="77"/>
      <c r="L345" s="77"/>
      <c r="M345" s="147">
        <f>VLOOKUP(B345,'Montos por Agrupación'!$B$14:$G$20,6,FALSE)*K345</f>
        <v>0</v>
      </c>
      <c r="O345" s="257">
        <f>(VLOOKUP(B345,'Montos por Agrupación'!$B$14:$H$19,6,0)*K345)</f>
        <v>0</v>
      </c>
      <c r="Q345" s="90"/>
      <c r="T345"/>
      <c r="U345"/>
      <c r="V345"/>
      <c r="W345"/>
    </row>
    <row r="346" spans="1:23" ht="15" customHeight="1" x14ac:dyDescent="0.25">
      <c r="A346" s="73">
        <v>7307</v>
      </c>
      <c r="B346" s="77">
        <f>VLOOKUP(A346,'Agrupaciones y Códigos Comunas'!$A$1:$C$346,3,0)</f>
        <v>5</v>
      </c>
      <c r="C346" s="123" t="s">
        <v>301</v>
      </c>
      <c r="D346" s="119">
        <f>VLOOKUP(A346,'Numero de patentes'!$A$3:$N$348,14,0)</f>
        <v>0.92268334280841391</v>
      </c>
      <c r="E346" s="119">
        <f>VLOOKUP(A346,'Ing de Gestión vs Gast Interno'!$A$2:$F$347,6,0)</f>
        <v>0.20968462788186723</v>
      </c>
      <c r="F346" s="119">
        <f>VLOOKUP(A346,'Reportabilidad CGR'!$A$3:$R$348,18,0)</f>
        <v>0.98076923076923073</v>
      </c>
      <c r="G346" s="119">
        <f>VLOOKUP(A346,'Deuda Previsional'!$A$1:$K$346,11,0)</f>
        <v>0</v>
      </c>
      <c r="H346" s="119">
        <f>VLOOKUP(A346,Proyectos!$A$3:$N$348,14,0)</f>
        <v>0.85185185185185186</v>
      </c>
      <c r="I346" s="126">
        <f t="shared" si="19"/>
        <v>0.58591466156661653</v>
      </c>
      <c r="J346" s="121">
        <v>95</v>
      </c>
      <c r="K346" s="77"/>
      <c r="L346" s="77"/>
      <c r="M346" s="147">
        <f>VLOOKUP(B346,'Montos por Agrupación'!$B$14:$G$20,6,FALSE)*K346</f>
        <v>0</v>
      </c>
      <c r="O346" s="257">
        <f>(VLOOKUP(B346,'Montos por Agrupación'!$B$14:$H$19,6,0)*K346)</f>
        <v>0</v>
      </c>
      <c r="Q346" s="90"/>
      <c r="T346"/>
      <c r="U346"/>
      <c r="V346"/>
      <c r="W346"/>
    </row>
    <row r="347" spans="1:23" ht="15" customHeight="1" x14ac:dyDescent="0.25">
      <c r="A347" s="73">
        <v>1403</v>
      </c>
      <c r="B347" s="77">
        <f>VLOOKUP(A347,'Agrupaciones y Códigos Comunas'!$A$1:$C$346,3,0)</f>
        <v>5</v>
      </c>
      <c r="C347" s="123" t="s">
        <v>280</v>
      </c>
      <c r="D347" s="119">
        <f>VLOOKUP(A347,'Numero de patentes'!$A$3:$N$348,14,0)</f>
        <v>1</v>
      </c>
      <c r="E347" s="119">
        <f>VLOOKUP(A347,'Ing de Gestión vs Gast Interno'!$A$2:$F$347,6,0)</f>
        <v>2.5504571120858844E-2</v>
      </c>
      <c r="F347" s="119">
        <f>VLOOKUP(A347,'Reportabilidad CGR'!$A$3:$R$348,18,0)</f>
        <v>1</v>
      </c>
      <c r="G347" s="119">
        <f>VLOOKUP(A347,'Deuda Previsional'!$A$1:$K$346,11,0)</f>
        <v>0</v>
      </c>
      <c r="H347" s="119">
        <f>VLOOKUP(A347,Proyectos!$A$3:$N$348,14,0)</f>
        <v>0.9</v>
      </c>
      <c r="I347" s="126">
        <f t="shared" si="19"/>
        <v>0.57510091422417187</v>
      </c>
      <c r="J347" s="121">
        <v>96</v>
      </c>
      <c r="K347" s="77"/>
      <c r="L347" s="77"/>
      <c r="M347" s="147">
        <f>VLOOKUP(B347,'Montos por Agrupación'!$B$14:$G$20,6,FALSE)*K347</f>
        <v>0</v>
      </c>
      <c r="O347" s="257">
        <f>(VLOOKUP(B347,'Montos por Agrupación'!$B$14:$H$19,6,0)*K347)</f>
        <v>0</v>
      </c>
      <c r="Q347" s="90"/>
      <c r="T347"/>
      <c r="U347"/>
      <c r="V347"/>
      <c r="W347"/>
    </row>
    <row r="348" spans="1:23" ht="15" customHeight="1" x14ac:dyDescent="0.25">
      <c r="A348" s="73">
        <v>11302</v>
      </c>
      <c r="B348" s="77">
        <f>VLOOKUP(A348,'Agrupaciones y Códigos Comunas'!$A$1:$C$346,3,0)</f>
        <v>5</v>
      </c>
      <c r="C348" s="123" t="s">
        <v>4</v>
      </c>
      <c r="D348" s="119">
        <f>VLOOKUP(A348,'Numero de patentes'!$A$3:$N$348,14,0)</f>
        <v>0.86065573770491799</v>
      </c>
      <c r="E348" s="119">
        <f>VLOOKUP(A348,'Ing de Gestión vs Gast Interno'!$A$2:$F$347,6,0)</f>
        <v>1.4186450718051167E-2</v>
      </c>
      <c r="F348" s="119">
        <f>VLOOKUP(A348,'Reportabilidad CGR'!$A$3:$R$348,18,0)</f>
        <v>1</v>
      </c>
      <c r="G348" s="119">
        <f>VLOOKUP(A348,'Deuda Previsional'!$A$1:$K$346,11,0)</f>
        <v>0</v>
      </c>
      <c r="H348" s="119">
        <f>VLOOKUP(A348,Proyectos!$A$3:$N$348,14,0)</f>
        <v>0.88888888888888884</v>
      </c>
      <c r="I348" s="126">
        <f t="shared" si="19"/>
        <v>0.55556953058076863</v>
      </c>
      <c r="J348" s="121">
        <v>97</v>
      </c>
      <c r="K348" s="77"/>
      <c r="L348" s="77"/>
      <c r="M348" s="147">
        <f>VLOOKUP(B348,'Montos por Agrupación'!$B$14:$G$20,6,FALSE)*K348</f>
        <v>0</v>
      </c>
      <c r="O348" s="257">
        <f>(VLOOKUP(B348,'Montos por Agrupación'!$B$14:$H$19,6,0)*K348)</f>
        <v>0</v>
      </c>
      <c r="Q348" s="90"/>
      <c r="T348"/>
      <c r="U348"/>
      <c r="V348"/>
      <c r="W348"/>
    </row>
    <row r="349" spans="1:23" ht="15" customHeight="1" x14ac:dyDescent="0.25">
      <c r="A349" s="73">
        <v>10306</v>
      </c>
      <c r="B349" s="77">
        <f>VLOOKUP(A349,'Agrupaciones y Códigos Comunas'!$A$1:$C$346,3,0)</f>
        <v>5</v>
      </c>
      <c r="C349" s="123" t="s">
        <v>328</v>
      </c>
      <c r="D349" s="119">
        <f>VLOOKUP(A349,'Numero de patentes'!$A$3:$N$348,14,0)</f>
        <v>0.92527472527472532</v>
      </c>
      <c r="E349" s="119">
        <f>VLOOKUP(A349,'Ing de Gestión vs Gast Interno'!$A$2:$F$347,6,0)</f>
        <v>1.9607199681695515E-2</v>
      </c>
      <c r="F349" s="119">
        <f>VLOOKUP(A349,'Reportabilidad CGR'!$A$3:$R$348,18,0)</f>
        <v>1</v>
      </c>
      <c r="G349" s="119">
        <f>VLOOKUP(A349,'Deuda Previsional'!$A$1:$K$346,11,0)</f>
        <v>0</v>
      </c>
      <c r="H349" s="119">
        <f>VLOOKUP(A349,Proyectos!$A$3:$N$348,14,0)</f>
        <v>0.84615384615384615</v>
      </c>
      <c r="I349" s="126">
        <f t="shared" ref="I349:I360" si="20">(D349*$D$8+E349*$E$8+F349*$F$8+G349*$G$8+H349*$H$8)</f>
        <v>0.5502950663099655</v>
      </c>
      <c r="J349" s="121">
        <v>98</v>
      </c>
      <c r="K349" s="77"/>
      <c r="L349" s="77"/>
      <c r="M349" s="147">
        <f>VLOOKUP(B349,'Montos por Agrupación'!$B$14:$G$20,6,FALSE)*K349</f>
        <v>0</v>
      </c>
      <c r="O349" s="257">
        <f>(VLOOKUP(B349,'Montos por Agrupación'!$B$14:$H$19,6,0)*K349)</f>
        <v>0</v>
      </c>
      <c r="Q349" s="90"/>
      <c r="T349"/>
      <c r="U349"/>
      <c r="V349"/>
      <c r="W349"/>
    </row>
    <row r="350" spans="1:23" ht="15" customHeight="1" x14ac:dyDescent="0.25">
      <c r="A350" s="73">
        <v>8418</v>
      </c>
      <c r="B350" s="77">
        <f>VLOOKUP(A350,'Agrupaciones y Códigos Comunas'!$A$1:$C$346,3,0)</f>
        <v>5</v>
      </c>
      <c r="C350" s="123" t="s">
        <v>74</v>
      </c>
      <c r="D350" s="119">
        <f>VLOOKUP(A350,'Numero de patentes'!$A$3:$N$348,14,0)</f>
        <v>0.91893732970027253</v>
      </c>
      <c r="E350" s="119">
        <f>VLOOKUP(A350,'Ing de Gestión vs Gast Interno'!$A$2:$F$347,6,0)</f>
        <v>4.082454736344418E-2</v>
      </c>
      <c r="F350" s="119">
        <f>VLOOKUP(A350,'Reportabilidad CGR'!$A$3:$R$348,18,0)</f>
        <v>1</v>
      </c>
      <c r="G350" s="119">
        <f>VLOOKUP(A350,'Deuda Previsional'!$A$1:$K$346,11,0)</f>
        <v>0</v>
      </c>
      <c r="H350" s="119">
        <f>VLOOKUP(A350,Proyectos!$A$3:$N$348,14,0)</f>
        <v>0.8</v>
      </c>
      <c r="I350" s="126">
        <f t="shared" si="20"/>
        <v>0.54005864244271606</v>
      </c>
      <c r="J350" s="121">
        <v>99</v>
      </c>
      <c r="K350" s="77"/>
      <c r="L350" s="77"/>
      <c r="M350" s="147">
        <f>VLOOKUP(B350,'Montos por Agrupación'!$B$14:$G$20,6,FALSE)*K350</f>
        <v>0</v>
      </c>
      <c r="O350" s="257">
        <f>(VLOOKUP(B350,'Montos por Agrupación'!$B$14:$H$19,6,0)*K350)</f>
        <v>0</v>
      </c>
      <c r="Q350" s="90"/>
      <c r="T350"/>
      <c r="U350"/>
      <c r="V350"/>
      <c r="W350"/>
    </row>
    <row r="351" spans="1:23" ht="15" customHeight="1" x14ac:dyDescent="0.25">
      <c r="A351" s="73">
        <v>8207</v>
      </c>
      <c r="B351" s="77">
        <f>VLOOKUP(A351,'Agrupaciones y Códigos Comunas'!$A$1:$C$346,3,0)</f>
        <v>5</v>
      </c>
      <c r="C351" s="123" t="s">
        <v>309</v>
      </c>
      <c r="D351" s="119">
        <f>VLOOKUP(A351,'Numero de patentes'!$A$3:$N$348,14,0)</f>
        <v>0.87893081761006286</v>
      </c>
      <c r="E351" s="119">
        <f>VLOOKUP(A351,'Ing de Gestión vs Gast Interno'!$A$2:$F$347,6,0)</f>
        <v>3.4857259312803472E-2</v>
      </c>
      <c r="F351" s="119">
        <f>VLOOKUP(A351,'Reportabilidad CGR'!$A$3:$R$348,18,0)</f>
        <v>1</v>
      </c>
      <c r="G351" s="119">
        <f>VLOOKUP(A351,'Deuda Previsional'!$A$1:$K$346,11,0)</f>
        <v>0</v>
      </c>
      <c r="H351" s="119">
        <f>VLOOKUP(A351,Proyectos!$A$3:$N$348,14,0)</f>
        <v>0.8</v>
      </c>
      <c r="I351" s="126">
        <f t="shared" si="20"/>
        <v>0.53486453362356701</v>
      </c>
      <c r="J351" s="121">
        <v>100</v>
      </c>
      <c r="K351" s="77"/>
      <c r="L351" s="77"/>
      <c r="M351" s="147">
        <f>VLOOKUP(B351,'Montos por Agrupación'!$B$14:$G$20,6,FALSE)*K351</f>
        <v>0</v>
      </c>
      <c r="O351" s="257">
        <f>(VLOOKUP(B351,'Montos por Agrupación'!$B$14:$H$19,6,0)*K351)</f>
        <v>0</v>
      </c>
      <c r="Q351" s="90"/>
      <c r="T351"/>
      <c r="U351"/>
      <c r="V351"/>
      <c r="W351"/>
    </row>
    <row r="352" spans="1:23" ht="15" customHeight="1" x14ac:dyDescent="0.25">
      <c r="A352" s="73">
        <v>7407</v>
      </c>
      <c r="B352" s="77">
        <f>VLOOKUP(A352,'Agrupaciones y Códigos Comunas'!$A$1:$C$346,3,0)</f>
        <v>5</v>
      </c>
      <c r="C352" s="123" t="s">
        <v>173</v>
      </c>
      <c r="D352" s="119">
        <f>VLOOKUP(A352,'Numero de patentes'!$A$3:$N$348,14,0)</f>
        <v>0.83029453015427768</v>
      </c>
      <c r="E352" s="119">
        <f>VLOOKUP(A352,'Ing de Gestión vs Gast Interno'!$A$2:$F$347,6,0)</f>
        <v>7.2501812266570778E-2</v>
      </c>
      <c r="F352" s="119">
        <f>VLOOKUP(A352,'Reportabilidad CGR'!$A$3:$R$348,18,0)</f>
        <v>0.98076923076923073</v>
      </c>
      <c r="G352" s="119">
        <f>VLOOKUP(A352,'Deuda Previsional'!$A$1:$K$346,11,0)</f>
        <v>0</v>
      </c>
      <c r="H352" s="119">
        <f>VLOOKUP(A352,Proyectos!$A$3:$N$348,14,0)</f>
        <v>0.8</v>
      </c>
      <c r="I352" s="126">
        <f t="shared" si="20"/>
        <v>0.53368366162258807</v>
      </c>
      <c r="J352" s="121">
        <v>101</v>
      </c>
      <c r="K352" s="77"/>
      <c r="L352" s="77"/>
      <c r="M352" s="147">
        <f>VLOOKUP(B352,'Montos por Agrupación'!$B$14:$G$20,6,FALSE)*K352</f>
        <v>0</v>
      </c>
      <c r="O352" s="257">
        <f>(VLOOKUP(B352,'Montos por Agrupación'!$B$14:$H$19,6,0)*K352)</f>
        <v>0</v>
      </c>
      <c r="Q352" s="90"/>
      <c r="T352"/>
      <c r="U352"/>
      <c r="V352"/>
      <c r="W352"/>
    </row>
    <row r="353" spans="1:23" ht="15" customHeight="1" x14ac:dyDescent="0.25">
      <c r="A353" s="73">
        <v>7402</v>
      </c>
      <c r="B353" s="77">
        <f>VLOOKUP(A353,'Agrupaciones y Códigos Comunas'!$A$1:$C$346,3,0)</f>
        <v>5</v>
      </c>
      <c r="C353" s="123" t="s">
        <v>143</v>
      </c>
      <c r="D353" s="119">
        <f>VLOOKUP(A353,'Numero de patentes'!$A$3:$N$348,14,0)</f>
        <v>0.8365825688073395</v>
      </c>
      <c r="E353" s="119">
        <f>VLOOKUP(A353,'Ing de Gestión vs Gast Interno'!$A$2:$F$347,6,0)</f>
        <v>0.13490751951874697</v>
      </c>
      <c r="F353" s="119">
        <f>VLOOKUP(A353,'Reportabilidad CGR'!$A$3:$R$348,18,0)</f>
        <v>0.98076923076923073</v>
      </c>
      <c r="G353" s="119">
        <f>VLOOKUP(A353,'Deuda Previsional'!$A$1:$K$346,11,0)</f>
        <v>0.11752200535274721</v>
      </c>
      <c r="H353" s="119">
        <f>VLOOKUP(A353,Proyectos!$A$3:$N$348,14,0)</f>
        <v>0.625</v>
      </c>
      <c r="I353" s="126">
        <f t="shared" si="20"/>
        <v>0.51779800800887898</v>
      </c>
      <c r="J353" s="121">
        <v>102</v>
      </c>
      <c r="K353" s="77"/>
      <c r="L353" s="77"/>
      <c r="M353" s="147">
        <f>VLOOKUP(B353,'Montos por Agrupación'!$B$14:$G$20,6,FALSE)*K353</f>
        <v>0</v>
      </c>
      <c r="O353" s="257">
        <f>(VLOOKUP(B353,'Montos por Agrupación'!$B$14:$H$19,6,0)*K353)</f>
        <v>0</v>
      </c>
      <c r="Q353" s="90"/>
      <c r="T353"/>
      <c r="U353"/>
      <c r="V353"/>
      <c r="W353"/>
    </row>
    <row r="354" spans="1:23" ht="15" customHeight="1" x14ac:dyDescent="0.25">
      <c r="A354" s="73">
        <v>8413</v>
      </c>
      <c r="B354" s="77">
        <f>VLOOKUP(A354,'Agrupaciones y Códigos Comunas'!$A$1:$C$346,3,0)</f>
        <v>5</v>
      </c>
      <c r="C354" s="123" t="s">
        <v>315</v>
      </c>
      <c r="D354" s="119">
        <f>VLOOKUP(A354,'Numero de patentes'!$A$3:$N$348,14,0)</f>
        <v>0.86686390532544377</v>
      </c>
      <c r="E354" s="119">
        <f>VLOOKUP(A354,'Ing de Gestión vs Gast Interno'!$A$2:$F$347,6,0)</f>
        <v>9.8211727549204778E-2</v>
      </c>
      <c r="F354" s="119">
        <f>VLOOKUP(A354,'Reportabilidad CGR'!$A$3:$R$348,18,0)</f>
        <v>1</v>
      </c>
      <c r="G354" s="119">
        <f>VLOOKUP(A354,'Deuda Previsional'!$A$1:$K$346,11,0)</f>
        <v>0</v>
      </c>
      <c r="H354" s="119">
        <f>VLOOKUP(A354,Proyectos!$A$3:$N$348,14,0)</f>
        <v>0.6875</v>
      </c>
      <c r="I354" s="126">
        <f t="shared" si="20"/>
        <v>0.51257873604238535</v>
      </c>
      <c r="J354" s="121">
        <v>103</v>
      </c>
      <c r="K354" s="77"/>
      <c r="L354" s="77"/>
      <c r="M354" s="147">
        <f>VLOOKUP(B354,'Montos por Agrupación'!$B$14:$G$20,6,FALSE)*K354</f>
        <v>0</v>
      </c>
      <c r="O354" s="257">
        <f>(VLOOKUP(B354,'Montos por Agrupación'!$B$14:$H$19,6,0)*K354)</f>
        <v>0</v>
      </c>
      <c r="Q354" s="90"/>
      <c r="T354"/>
      <c r="U354"/>
      <c r="V354"/>
      <c r="W354"/>
    </row>
    <row r="355" spans="1:23" ht="15" customHeight="1" x14ac:dyDescent="0.25">
      <c r="A355" s="73">
        <v>9204</v>
      </c>
      <c r="B355" s="77">
        <f>VLOOKUP(A355,'Agrupaciones y Códigos Comunas'!$A$1:$C$346,3,0)</f>
        <v>5</v>
      </c>
      <c r="C355" s="123" t="s">
        <v>185</v>
      </c>
      <c r="D355" s="119">
        <f>VLOOKUP(A355,'Numero de patentes'!$A$3:$N$348,14,0)</f>
        <v>0.90259740259740262</v>
      </c>
      <c r="E355" s="119">
        <f>VLOOKUP(A355,'Ing de Gestión vs Gast Interno'!$A$2:$F$347,6,0)</f>
        <v>4.3852609422495248E-2</v>
      </c>
      <c r="F355" s="119">
        <f>VLOOKUP(A355,'Reportabilidad CGR'!$A$3:$R$348,18,0)</f>
        <v>0.98076923076923073</v>
      </c>
      <c r="G355" s="119">
        <f>VLOOKUP(A355,'Deuda Previsional'!$A$1:$K$346,11,0)</f>
        <v>0</v>
      </c>
      <c r="H355" s="119">
        <f>VLOOKUP(A355,Proyectos!$A$3:$N$348,14,0)</f>
        <v>0.7</v>
      </c>
      <c r="I355" s="126">
        <f t="shared" si="20"/>
        <v>0.50518410829808547</v>
      </c>
      <c r="J355" s="121">
        <v>104</v>
      </c>
      <c r="K355" s="122"/>
      <c r="L355" s="122"/>
      <c r="M355" s="147">
        <f>VLOOKUP(B355,'Montos por Agrupación'!$B$14:$G$20,6,FALSE)*K355</f>
        <v>0</v>
      </c>
      <c r="O355" s="257">
        <f>(VLOOKUP(B355,'Montos por Agrupación'!$B$14:$H$19,6,0)*K355)</f>
        <v>0</v>
      </c>
      <c r="Q355" s="90"/>
      <c r="T355"/>
      <c r="U355"/>
      <c r="V355"/>
      <c r="W355"/>
    </row>
    <row r="356" spans="1:23" ht="15" customHeight="1" x14ac:dyDescent="0.25">
      <c r="A356" s="73">
        <v>7103</v>
      </c>
      <c r="B356" s="77">
        <f>VLOOKUP(A356,'Agrupaciones y Códigos Comunas'!$A$1:$C$346,3,0)</f>
        <v>5</v>
      </c>
      <c r="C356" s="123" t="s">
        <v>138</v>
      </c>
      <c r="D356" s="119">
        <f>VLOOKUP(A356,'Numero de patentes'!$A$3:$N$348,14,0)</f>
        <v>0.88021534320323014</v>
      </c>
      <c r="E356" s="119">
        <f>VLOOKUP(A356,'Ing de Gestión vs Gast Interno'!$A$2:$F$347,6,0)</f>
        <v>8.2712751958671213E-2</v>
      </c>
      <c r="F356" s="119">
        <f>VLOOKUP(A356,'Reportabilidad CGR'!$A$3:$R$348,18,0)</f>
        <v>1</v>
      </c>
      <c r="G356" s="119">
        <f>VLOOKUP(A356,'Deuda Previsional'!$A$1:$K$346,11,0)</f>
        <v>1</v>
      </c>
      <c r="H356" s="119">
        <f>VLOOKUP(A356,Proyectos!$A$3:$N$348,14,0)</f>
        <v>0</v>
      </c>
      <c r="I356" s="126">
        <f t="shared" si="20"/>
        <v>0.50456408471205727</v>
      </c>
      <c r="J356" s="121">
        <v>105</v>
      </c>
      <c r="K356" s="77"/>
      <c r="L356" s="77"/>
      <c r="M356" s="147">
        <f>VLOOKUP(B356,'Montos por Agrupación'!$B$14:$G$20,6,FALSE)*K356</f>
        <v>0</v>
      </c>
      <c r="O356" s="257">
        <f>(VLOOKUP(B356,'Montos por Agrupación'!$B$14:$H$19,6,0)*K356)</f>
        <v>0</v>
      </c>
      <c r="Q356" s="90"/>
      <c r="T356"/>
      <c r="U356"/>
      <c r="V356"/>
      <c r="W356"/>
    </row>
    <row r="357" spans="1:23" ht="15" customHeight="1" x14ac:dyDescent="0.25">
      <c r="A357" s="73">
        <v>9104</v>
      </c>
      <c r="B357" s="77">
        <f>VLOOKUP(A357,'Agrupaciones y Códigos Comunas'!$A$1:$C$346,3,0)</f>
        <v>5</v>
      </c>
      <c r="C357" s="123" t="s">
        <v>96</v>
      </c>
      <c r="D357" s="119">
        <f>VLOOKUP(A357,'Numero de patentes'!$A$3:$N$348,14,0)</f>
        <v>0.79497907949790791</v>
      </c>
      <c r="E357" s="119">
        <f>VLOOKUP(A357,'Ing de Gestión vs Gast Interno'!$A$2:$F$347,6,0)</f>
        <v>2.7522842669561703E-2</v>
      </c>
      <c r="F357" s="119">
        <f>VLOOKUP(A357,'Reportabilidad CGR'!$A$3:$R$348,18,0)</f>
        <v>0.80769230769230771</v>
      </c>
      <c r="G357" s="119">
        <f>VLOOKUP(A357,'Deuda Previsional'!$A$1:$K$346,11,0)</f>
        <v>0</v>
      </c>
      <c r="H357" s="119">
        <f>VLOOKUP(A357,Proyectos!$A$3:$N$348,14,0)</f>
        <v>0.8571428571428571</v>
      </c>
      <c r="I357" s="126">
        <f t="shared" si="20"/>
        <v>0.50368379516502182</v>
      </c>
      <c r="J357" s="121">
        <v>106</v>
      </c>
      <c r="K357" s="77"/>
      <c r="L357" s="77"/>
      <c r="M357" s="147">
        <f>VLOOKUP(B357,'Montos por Agrupación'!$B$14:$G$20,6,FALSE)*K357</f>
        <v>0</v>
      </c>
      <c r="O357" s="257">
        <f>(VLOOKUP(B357,'Montos por Agrupación'!$B$14:$H$19,6,0)*K357)</f>
        <v>0</v>
      </c>
      <c r="Q357" s="90"/>
      <c r="T357"/>
      <c r="U357"/>
      <c r="V357"/>
      <c r="W357"/>
    </row>
    <row r="358" spans="1:23" ht="15" customHeight="1" x14ac:dyDescent="0.25">
      <c r="A358" s="73">
        <v>8404</v>
      </c>
      <c r="B358" s="77">
        <f>VLOOKUP(A358,'Agrupaciones y Códigos Comunas'!$A$1:$C$346,3,0)</f>
        <v>5</v>
      </c>
      <c r="C358" s="123" t="s">
        <v>268</v>
      </c>
      <c r="D358" s="119">
        <f>VLOOKUP(A358,'Numero de patentes'!$A$3:$N$348,14,0)</f>
        <v>0.80669775328529036</v>
      </c>
      <c r="E358" s="119">
        <f>VLOOKUP(A358,'Ing de Gestión vs Gast Interno'!$A$2:$F$347,6,0)</f>
        <v>0.12174593901656774</v>
      </c>
      <c r="F358" s="119">
        <f>VLOOKUP(A358,'Reportabilidad CGR'!$A$3:$R$348,18,0)</f>
        <v>1</v>
      </c>
      <c r="G358" s="119">
        <f>VLOOKUP(A358,'Deuda Previsional'!$A$1:$K$346,11,0)</f>
        <v>0</v>
      </c>
      <c r="H358" s="119">
        <f>VLOOKUP(A358,Proyectos!$A$3:$N$348,14,0)</f>
        <v>0.65517241379310343</v>
      </c>
      <c r="I358" s="126">
        <f t="shared" si="20"/>
        <v>0.50157068726977361</v>
      </c>
      <c r="J358" s="121">
        <v>107</v>
      </c>
      <c r="K358" s="77"/>
      <c r="L358" s="77"/>
      <c r="M358" s="147">
        <f>VLOOKUP(B358,'Montos por Agrupación'!$B$14:$G$20,6,FALSE)*K358</f>
        <v>0</v>
      </c>
      <c r="O358" s="257">
        <f>(VLOOKUP(B358,'Montos por Agrupación'!$B$14:$H$19,6,0)*K358)</f>
        <v>0</v>
      </c>
      <c r="Q358" s="90"/>
      <c r="T358"/>
      <c r="U358"/>
      <c r="V358"/>
      <c r="W358"/>
    </row>
    <row r="359" spans="1:23" ht="15" customHeight="1" x14ac:dyDescent="0.25">
      <c r="A359" s="73">
        <v>8403</v>
      </c>
      <c r="B359" s="77">
        <f>VLOOKUP(A359,'Agrupaciones y Códigos Comunas'!$A$1:$C$346,3,0)</f>
        <v>5</v>
      </c>
      <c r="C359" s="123" t="s">
        <v>251</v>
      </c>
      <c r="D359" s="119">
        <f>VLOOKUP(A359,'Numero de patentes'!$A$3:$N$348,14,0)</f>
        <v>0.96657754010695185</v>
      </c>
      <c r="E359" s="119">
        <f>VLOOKUP(A359,'Ing de Gestión vs Gast Interno'!$A$2:$F$347,6,0)</f>
        <v>8.3058575350657429E-2</v>
      </c>
      <c r="F359" s="119">
        <f>VLOOKUP(A359,'Reportabilidad CGR'!$A$3:$R$348,18,0)</f>
        <v>1</v>
      </c>
      <c r="G359" s="119">
        <f>VLOOKUP(A359,'Deuda Previsional'!$A$1:$K$346,11,0)</f>
        <v>0</v>
      </c>
      <c r="H359" s="119">
        <f>VLOOKUP(A359,Proyectos!$A$3:$N$348,14,0)</f>
        <v>0.5714285714285714</v>
      </c>
      <c r="I359" s="126">
        <f t="shared" si="20"/>
        <v>0.48469804050939813</v>
      </c>
      <c r="J359" s="121">
        <v>108</v>
      </c>
      <c r="K359" s="77"/>
      <c r="L359" s="77"/>
      <c r="M359" s="147">
        <f>VLOOKUP(B359,'Montos por Agrupación'!$B$14:$G$20,6,FALSE)*K359</f>
        <v>0</v>
      </c>
      <c r="O359" s="257">
        <f>(VLOOKUP(B359,'Montos por Agrupación'!$B$14:$H$19,6,0)*K359)</f>
        <v>0</v>
      </c>
      <c r="Q359" s="90"/>
      <c r="T359"/>
      <c r="U359"/>
      <c r="V359"/>
      <c r="W359"/>
    </row>
    <row r="360" spans="1:23" ht="15" customHeight="1" x14ac:dyDescent="0.25">
      <c r="A360" s="73">
        <v>9207</v>
      </c>
      <c r="B360" s="77">
        <f>VLOOKUP(A360,'Agrupaciones y Códigos Comunas'!$A$1:$C$346,3,0)</f>
        <v>5</v>
      </c>
      <c r="C360" s="123" t="s">
        <v>149</v>
      </c>
      <c r="D360" s="119">
        <f>VLOOKUP(A360,'Numero de patentes'!$A$3:$N$348,14,0)</f>
        <v>0.77040816326530615</v>
      </c>
      <c r="E360" s="119">
        <f>VLOOKUP(A360,'Ing de Gestión vs Gast Interno'!$A$2:$F$347,6,0)</f>
        <v>2.69078673588099E-2</v>
      </c>
      <c r="F360" s="119">
        <f>VLOOKUP(A360,'Reportabilidad CGR'!$A$3:$R$348,18,0)</f>
        <v>0.96153846153846156</v>
      </c>
      <c r="G360" s="119">
        <f>VLOOKUP(A360,'Deuda Previsional'!$A$1:$K$346,11,0)</f>
        <v>0</v>
      </c>
      <c r="H360" s="119">
        <f>VLOOKUP(A360,Proyectos!$A$3:$N$348,14,0)</f>
        <v>0.64</v>
      </c>
      <c r="I360" s="126">
        <f t="shared" si="20"/>
        <v>0.46673008210598493</v>
      </c>
      <c r="J360" s="121">
        <v>109</v>
      </c>
      <c r="K360" s="77"/>
      <c r="L360" s="77"/>
      <c r="M360" s="147">
        <f>VLOOKUP(B360,'Montos por Agrupación'!$B$14:$G$20,6,FALSE)*K360</f>
        <v>0</v>
      </c>
      <c r="O360" s="257">
        <f>(VLOOKUP(B360,'Montos por Agrupación'!$B$14:$H$19,6,0)*K360)</f>
        <v>0</v>
      </c>
      <c r="Q360" s="90"/>
      <c r="T360"/>
      <c r="U360"/>
      <c r="V360"/>
      <c r="W360"/>
    </row>
    <row r="361" spans="1:23" ht="15" customHeight="1" x14ac:dyDescent="0.25">
      <c r="A361" s="271"/>
      <c r="B361" s="98"/>
      <c r="C361" s="243" t="s">
        <v>345</v>
      </c>
      <c r="D361" s="244"/>
      <c r="E361" s="245"/>
      <c r="F361" s="245"/>
      <c r="G361" s="245"/>
      <c r="H361" s="245"/>
      <c r="I361" s="245"/>
      <c r="J361" s="245"/>
      <c r="K361" s="245"/>
      <c r="L361" s="245"/>
      <c r="M361" s="245"/>
      <c r="N361" s="14"/>
      <c r="O361" s="258">
        <f>SUM(O16:O360)</f>
        <v>2518264000.0000005</v>
      </c>
      <c r="P361" s="258">
        <f>SUM(P16:P360)</f>
        <v>2518264000</v>
      </c>
      <c r="W361"/>
    </row>
    <row r="362" spans="1:23" ht="15" customHeight="1" x14ac:dyDescent="0.25">
      <c r="C362" s="89" t="s">
        <v>435</v>
      </c>
      <c r="D362" s="90">
        <f>MAX(D16:D360)</f>
        <v>1</v>
      </c>
      <c r="E362" s="90">
        <f>MAX(E16:E360)</f>
        <v>1</v>
      </c>
      <c r="F362" s="90">
        <f>MAX(F16:F360)</f>
        <v>1</v>
      </c>
      <c r="G362" s="90">
        <f>MAX(G16:G360)</f>
        <v>1</v>
      </c>
      <c r="H362" s="90">
        <f>MAX(H16:H360)</f>
        <v>1</v>
      </c>
      <c r="I362" s="91"/>
      <c r="J362" s="91"/>
      <c r="M362" s="245"/>
    </row>
    <row r="363" spans="1:23" ht="15" customHeight="1" x14ac:dyDescent="0.25">
      <c r="C363" s="89" t="s">
        <v>436</v>
      </c>
      <c r="D363" s="90">
        <f>MIN(D16:D360)</f>
        <v>0</v>
      </c>
      <c r="E363" s="90">
        <f>MIN(E16:E360)</f>
        <v>0</v>
      </c>
      <c r="F363" s="90">
        <f>MIN(F16:F360)</f>
        <v>0</v>
      </c>
      <c r="G363" s="90">
        <f>MIN(G16:G360)</f>
        <v>0</v>
      </c>
      <c r="H363" s="90">
        <f>MIN(H16:H360)</f>
        <v>0</v>
      </c>
      <c r="I363" s="91"/>
      <c r="J363" s="91"/>
      <c r="M363" s="245"/>
      <c r="O363" s="257">
        <f>+M361-O361</f>
        <v>-2518264000.0000005</v>
      </c>
      <c r="P363" s="261">
        <f>+P361-O361</f>
        <v>0</v>
      </c>
    </row>
    <row r="364" spans="1:23" ht="15" customHeight="1" x14ac:dyDescent="0.25">
      <c r="C364" s="89" t="s">
        <v>437</v>
      </c>
      <c r="D364" s="90">
        <f>D362-D363</f>
        <v>1</v>
      </c>
      <c r="E364" s="90">
        <f>E362-E363</f>
        <v>1</v>
      </c>
      <c r="F364" s="90">
        <f>F362-F363</f>
        <v>1</v>
      </c>
      <c r="G364" s="90">
        <f>G362-G363</f>
        <v>1</v>
      </c>
      <c r="H364" s="90">
        <f>H362-H363</f>
        <v>1</v>
      </c>
      <c r="I364" s="91"/>
      <c r="J364" s="91"/>
      <c r="M364" s="245"/>
    </row>
    <row r="365" spans="1:23" hidden="1" x14ac:dyDescent="0.25">
      <c r="M365" s="10"/>
    </row>
    <row r="366" spans="1:23" hidden="1" x14ac:dyDescent="0.25"/>
  </sheetData>
  <sortState ref="A156:I251">
    <sortCondition descending="1" ref="I156:I251"/>
  </sortState>
  <dataConsolidate/>
  <mergeCells count="3">
    <mergeCell ref="D13:E13"/>
    <mergeCell ref="F13:G13"/>
    <mergeCell ref="D3:H3"/>
  </mergeCells>
  <phoneticPr fontId="0" type="noConversion"/>
  <pageMargins left="0.23622047244094491" right="0.23622047244094491" top="0.74803149606299213" bottom="0.74803149606299213" header="0.31496062992125984" footer="0.31496062992125984"/>
  <pageSetup paperSize="5" scale="80" fitToHeight="40" orientation="portrait" r:id="rId1"/>
  <headerFooter alignWithMargins="0">
    <oddHeader xml:space="preserve">&amp;CPorcentaje al 33,3%
</oddHeader>
  </headerFooter>
  <ignoredErrors>
    <ignoredError sqref="I4:I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6"/>
  </sheetPr>
  <dimension ref="A1:H346"/>
  <sheetViews>
    <sheetView workbookViewId="0">
      <selection activeCell="E27" sqref="E27"/>
    </sheetView>
  </sheetViews>
  <sheetFormatPr baseColWidth="10" defaultColWidth="11.44140625" defaultRowHeight="13.8" x14ac:dyDescent="0.25"/>
  <cols>
    <col min="1" max="1" width="12.109375" style="8" customWidth="1"/>
    <col min="2" max="2" width="16.88671875" style="8" customWidth="1"/>
    <col min="3" max="3" width="11.44140625" style="8"/>
    <col min="4" max="4" width="11.44140625" style="235" customWidth="1"/>
    <col min="5" max="16384" width="11.44140625" style="8"/>
  </cols>
  <sheetData>
    <row r="1" spans="1:8" ht="69.599999999999994" thickBot="1" x14ac:dyDescent="0.3">
      <c r="A1" s="102" t="s">
        <v>508</v>
      </c>
      <c r="B1" s="112" t="s">
        <v>346</v>
      </c>
      <c r="C1" s="102" t="s">
        <v>347</v>
      </c>
      <c r="D1" s="233" t="s">
        <v>577</v>
      </c>
      <c r="G1" s="237" t="str">
        <f>+C1</f>
        <v>Agrupación</v>
      </c>
      <c r="H1" s="238" t="str">
        <f>+D1</f>
        <v>Población Comunal, Estimada por el INE (N° )
Año 2012</v>
      </c>
    </row>
    <row r="2" spans="1:8" x14ac:dyDescent="0.25">
      <c r="A2" s="61">
        <v>1101</v>
      </c>
      <c r="B2" s="61" t="s">
        <v>70</v>
      </c>
      <c r="C2" s="61">
        <v>2</v>
      </c>
      <c r="D2" s="234">
        <v>185994</v>
      </c>
      <c r="G2" s="237">
        <v>1</v>
      </c>
      <c r="H2" s="239">
        <f>SUMIF($C$1:$C$346,G2,$D$1:$D$346)</f>
        <v>8922542</v>
      </c>
    </row>
    <row r="3" spans="1:8" x14ac:dyDescent="0.25">
      <c r="A3" s="61">
        <v>1107</v>
      </c>
      <c r="B3" s="61" t="s">
        <v>121</v>
      </c>
      <c r="C3" s="61">
        <v>2</v>
      </c>
      <c r="D3" s="234">
        <v>98545</v>
      </c>
      <c r="G3" s="237">
        <v>2</v>
      </c>
      <c r="H3" s="239">
        <f t="shared" ref="H3:H6" si="0">SUMIF($C$1:$C$346,G3,$D$1:$D$346)</f>
        <v>3751332</v>
      </c>
    </row>
    <row r="4" spans="1:8" x14ac:dyDescent="0.25">
      <c r="A4" s="61">
        <v>1401</v>
      </c>
      <c r="B4" s="61" t="s">
        <v>264</v>
      </c>
      <c r="C4" s="61">
        <v>4</v>
      </c>
      <c r="D4" s="234">
        <v>17935</v>
      </c>
      <c r="G4" s="237">
        <v>3</v>
      </c>
      <c r="H4" s="239">
        <f t="shared" si="0"/>
        <v>1822892</v>
      </c>
    </row>
    <row r="5" spans="1:8" x14ac:dyDescent="0.25">
      <c r="A5" s="61">
        <v>1402</v>
      </c>
      <c r="B5" s="61" t="s">
        <v>97</v>
      </c>
      <c r="C5" s="61">
        <v>5</v>
      </c>
      <c r="D5" s="234">
        <v>959</v>
      </c>
      <c r="G5" s="237">
        <v>4</v>
      </c>
      <c r="H5" s="239">
        <f t="shared" si="0"/>
        <v>1784596</v>
      </c>
    </row>
    <row r="6" spans="1:8" x14ac:dyDescent="0.25">
      <c r="A6" s="61">
        <v>1403</v>
      </c>
      <c r="B6" s="61" t="s">
        <v>280</v>
      </c>
      <c r="C6" s="61">
        <v>5</v>
      </c>
      <c r="D6" s="234">
        <v>1616</v>
      </c>
      <c r="G6" s="237">
        <v>5</v>
      </c>
      <c r="H6" s="239">
        <f t="shared" si="0"/>
        <v>1121179</v>
      </c>
    </row>
    <row r="7" spans="1:8" x14ac:dyDescent="0.25">
      <c r="A7" s="61">
        <v>1404</v>
      </c>
      <c r="B7" s="61" t="s">
        <v>281</v>
      </c>
      <c r="C7" s="61">
        <v>5</v>
      </c>
      <c r="D7" s="234">
        <v>3441</v>
      </c>
    </row>
    <row r="8" spans="1:8" x14ac:dyDescent="0.25">
      <c r="A8" s="61">
        <v>1405</v>
      </c>
      <c r="B8" s="61" t="s">
        <v>69</v>
      </c>
      <c r="C8" s="61">
        <v>4</v>
      </c>
      <c r="D8" s="234">
        <v>20431</v>
      </c>
    </row>
    <row r="9" spans="1:8" x14ac:dyDescent="0.25">
      <c r="A9" s="61">
        <v>2101</v>
      </c>
      <c r="B9" s="61" t="s">
        <v>128</v>
      </c>
      <c r="C9" s="61">
        <v>1</v>
      </c>
      <c r="D9" s="234">
        <v>378923</v>
      </c>
    </row>
    <row r="10" spans="1:8" x14ac:dyDescent="0.25">
      <c r="A10" s="61">
        <v>2102</v>
      </c>
      <c r="B10" s="61" t="s">
        <v>217</v>
      </c>
      <c r="C10" s="61">
        <v>4</v>
      </c>
      <c r="D10" s="234">
        <v>11341</v>
      </c>
    </row>
    <row r="11" spans="1:8" x14ac:dyDescent="0.25">
      <c r="A11" s="61">
        <v>2103</v>
      </c>
      <c r="B11" s="61" t="s">
        <v>58</v>
      </c>
      <c r="C11" s="61">
        <v>4</v>
      </c>
      <c r="D11" s="234">
        <v>3879</v>
      </c>
    </row>
    <row r="12" spans="1:8" x14ac:dyDescent="0.25">
      <c r="A12" s="61">
        <v>2104</v>
      </c>
      <c r="B12" s="61" t="s">
        <v>54</v>
      </c>
      <c r="C12" s="61">
        <v>3</v>
      </c>
      <c r="D12" s="234">
        <v>10511</v>
      </c>
    </row>
    <row r="13" spans="1:8" x14ac:dyDescent="0.25">
      <c r="A13" s="61">
        <v>2201</v>
      </c>
      <c r="B13" s="61" t="s">
        <v>110</v>
      </c>
      <c r="C13" s="61">
        <v>2</v>
      </c>
      <c r="D13" s="234">
        <v>149016</v>
      </c>
    </row>
    <row r="14" spans="1:8" x14ac:dyDescent="0.25">
      <c r="A14" s="61">
        <v>2202</v>
      </c>
      <c r="B14" s="61" t="s">
        <v>282</v>
      </c>
      <c r="C14" s="61">
        <v>5</v>
      </c>
      <c r="D14" s="234">
        <v>246</v>
      </c>
    </row>
    <row r="15" spans="1:8" x14ac:dyDescent="0.25">
      <c r="A15" s="61">
        <v>2203</v>
      </c>
      <c r="B15" s="61" t="s">
        <v>36</v>
      </c>
      <c r="C15" s="61">
        <v>4</v>
      </c>
      <c r="D15" s="234">
        <v>9778</v>
      </c>
    </row>
    <row r="16" spans="1:8" x14ac:dyDescent="0.25">
      <c r="A16" s="61">
        <v>2301</v>
      </c>
      <c r="B16" s="61" t="s">
        <v>39</v>
      </c>
      <c r="C16" s="61">
        <v>3</v>
      </c>
      <c r="D16" s="234">
        <v>21026</v>
      </c>
    </row>
    <row r="17" spans="1:4" x14ac:dyDescent="0.25">
      <c r="A17" s="61">
        <v>2302</v>
      </c>
      <c r="B17" s="61" t="s">
        <v>152</v>
      </c>
      <c r="C17" s="61">
        <v>4</v>
      </c>
      <c r="D17" s="234">
        <v>3410</v>
      </c>
    </row>
    <row r="18" spans="1:4" x14ac:dyDescent="0.25">
      <c r="A18" s="61">
        <v>3101</v>
      </c>
      <c r="B18" s="61" t="s">
        <v>260</v>
      </c>
      <c r="C18" s="61">
        <v>2</v>
      </c>
      <c r="D18" s="234">
        <v>166751</v>
      </c>
    </row>
    <row r="19" spans="1:4" x14ac:dyDescent="0.25">
      <c r="A19" s="61">
        <v>3102</v>
      </c>
      <c r="B19" s="61" t="s">
        <v>276</v>
      </c>
      <c r="C19" s="61">
        <v>3</v>
      </c>
      <c r="D19" s="234">
        <v>15307</v>
      </c>
    </row>
    <row r="20" spans="1:4" x14ac:dyDescent="0.25">
      <c r="A20" s="61">
        <v>3103</v>
      </c>
      <c r="B20" s="61" t="s">
        <v>17</v>
      </c>
      <c r="C20" s="61">
        <v>4</v>
      </c>
      <c r="D20" s="234">
        <v>13948</v>
      </c>
    </row>
    <row r="21" spans="1:4" x14ac:dyDescent="0.25">
      <c r="A21" s="61">
        <v>3201</v>
      </c>
      <c r="B21" s="61" t="s">
        <v>2</v>
      </c>
      <c r="C21" s="61">
        <v>3</v>
      </c>
      <c r="D21" s="234">
        <v>12570</v>
      </c>
    </row>
    <row r="22" spans="1:4" x14ac:dyDescent="0.25">
      <c r="A22" s="61">
        <v>3202</v>
      </c>
      <c r="B22" s="61" t="s">
        <v>283</v>
      </c>
      <c r="C22" s="61">
        <v>4</v>
      </c>
      <c r="D22" s="234">
        <v>11160</v>
      </c>
    </row>
    <row r="23" spans="1:4" x14ac:dyDescent="0.25">
      <c r="A23" s="61">
        <v>3301</v>
      </c>
      <c r="B23" s="61" t="s">
        <v>284</v>
      </c>
      <c r="C23" s="61">
        <v>3</v>
      </c>
      <c r="D23" s="234">
        <v>46207</v>
      </c>
    </row>
    <row r="24" spans="1:4" x14ac:dyDescent="0.25">
      <c r="A24" s="61">
        <v>3302</v>
      </c>
      <c r="B24" s="61" t="s">
        <v>153</v>
      </c>
      <c r="C24" s="61">
        <v>5</v>
      </c>
      <c r="D24" s="234">
        <v>4808</v>
      </c>
    </row>
    <row r="25" spans="1:4" x14ac:dyDescent="0.25">
      <c r="A25" s="61">
        <v>3303</v>
      </c>
      <c r="B25" s="61" t="s">
        <v>270</v>
      </c>
      <c r="C25" s="61">
        <v>4</v>
      </c>
      <c r="D25" s="234">
        <v>5881</v>
      </c>
    </row>
    <row r="26" spans="1:4" x14ac:dyDescent="0.25">
      <c r="A26" s="61">
        <v>3304</v>
      </c>
      <c r="B26" s="61" t="s">
        <v>50</v>
      </c>
      <c r="C26" s="61">
        <v>4</v>
      </c>
      <c r="D26" s="234">
        <v>7975</v>
      </c>
    </row>
    <row r="27" spans="1:4" x14ac:dyDescent="0.25">
      <c r="A27" s="61">
        <v>4101</v>
      </c>
      <c r="B27" s="61" t="s">
        <v>57</v>
      </c>
      <c r="C27" s="61">
        <v>2</v>
      </c>
      <c r="D27" s="234">
        <v>219591</v>
      </c>
    </row>
    <row r="28" spans="1:4" x14ac:dyDescent="0.25">
      <c r="A28" s="61">
        <v>4102</v>
      </c>
      <c r="B28" s="61" t="s">
        <v>61</v>
      </c>
      <c r="C28" s="61">
        <v>2</v>
      </c>
      <c r="D28" s="234">
        <v>219639</v>
      </c>
    </row>
    <row r="29" spans="1:4" x14ac:dyDescent="0.25">
      <c r="A29" s="61">
        <v>4103</v>
      </c>
      <c r="B29" s="61" t="s">
        <v>285</v>
      </c>
      <c r="C29" s="61">
        <v>3</v>
      </c>
      <c r="D29" s="234">
        <v>8300</v>
      </c>
    </row>
    <row r="30" spans="1:4" x14ac:dyDescent="0.25">
      <c r="A30" s="61">
        <v>4104</v>
      </c>
      <c r="B30" s="61" t="s">
        <v>9</v>
      </c>
      <c r="C30" s="61">
        <v>5</v>
      </c>
      <c r="D30" s="234">
        <v>3947</v>
      </c>
    </row>
    <row r="31" spans="1:4" x14ac:dyDescent="0.25">
      <c r="A31" s="61">
        <v>4105</v>
      </c>
      <c r="B31" s="61" t="s">
        <v>369</v>
      </c>
      <c r="C31" s="61">
        <v>4</v>
      </c>
      <c r="D31" s="234">
        <v>4555</v>
      </c>
    </row>
    <row r="32" spans="1:4" x14ac:dyDescent="0.25">
      <c r="A32" s="61">
        <v>4106</v>
      </c>
      <c r="B32" s="61" t="s">
        <v>239</v>
      </c>
      <c r="C32" s="61">
        <v>4</v>
      </c>
      <c r="D32" s="234">
        <v>26713</v>
      </c>
    </row>
    <row r="33" spans="1:4" x14ac:dyDescent="0.25">
      <c r="A33" s="61">
        <v>4201</v>
      </c>
      <c r="B33" s="61" t="s">
        <v>286</v>
      </c>
      <c r="C33" s="61">
        <v>3</v>
      </c>
      <c r="D33" s="234">
        <v>31334</v>
      </c>
    </row>
    <row r="34" spans="1:4" x14ac:dyDescent="0.25">
      <c r="A34" s="61">
        <v>4202</v>
      </c>
      <c r="B34" s="61" t="s">
        <v>263</v>
      </c>
      <c r="C34" s="61">
        <v>5</v>
      </c>
      <c r="D34" s="234">
        <v>8384</v>
      </c>
    </row>
    <row r="35" spans="1:4" x14ac:dyDescent="0.25">
      <c r="A35" s="61">
        <v>4203</v>
      </c>
      <c r="B35" s="61" t="s">
        <v>27</v>
      </c>
      <c r="C35" s="61">
        <v>4</v>
      </c>
      <c r="D35" s="234">
        <v>18936</v>
      </c>
    </row>
    <row r="36" spans="1:4" x14ac:dyDescent="0.25">
      <c r="A36" s="61">
        <v>4204</v>
      </c>
      <c r="B36" s="61" t="s">
        <v>38</v>
      </c>
      <c r="C36" s="61">
        <v>5</v>
      </c>
      <c r="D36" s="234">
        <v>25692</v>
      </c>
    </row>
    <row r="37" spans="1:4" x14ac:dyDescent="0.25">
      <c r="A37" s="61">
        <v>4301</v>
      </c>
      <c r="B37" s="61" t="s">
        <v>119</v>
      </c>
      <c r="C37" s="61">
        <v>3</v>
      </c>
      <c r="D37" s="234">
        <v>112956</v>
      </c>
    </row>
    <row r="38" spans="1:4" x14ac:dyDescent="0.25">
      <c r="A38" s="61">
        <v>4302</v>
      </c>
      <c r="B38" s="61" t="s">
        <v>351</v>
      </c>
      <c r="C38" s="61">
        <v>5</v>
      </c>
      <c r="D38" s="234">
        <v>12079</v>
      </c>
    </row>
    <row r="39" spans="1:4" x14ac:dyDescent="0.25">
      <c r="A39" s="61">
        <v>4303</v>
      </c>
      <c r="B39" s="61" t="s">
        <v>15</v>
      </c>
      <c r="C39" s="61">
        <v>5</v>
      </c>
      <c r="D39" s="234">
        <v>32187</v>
      </c>
    </row>
    <row r="40" spans="1:4" x14ac:dyDescent="0.25">
      <c r="A40" s="61">
        <v>4304</v>
      </c>
      <c r="B40" s="61" t="s">
        <v>275</v>
      </c>
      <c r="C40" s="61">
        <v>5</v>
      </c>
      <c r="D40" s="234">
        <v>10468</v>
      </c>
    </row>
    <row r="41" spans="1:4" x14ac:dyDescent="0.25">
      <c r="A41" s="61">
        <v>4305</v>
      </c>
      <c r="B41" s="61" t="s">
        <v>430</v>
      </c>
      <c r="C41" s="61">
        <v>5</v>
      </c>
      <c r="D41" s="234">
        <v>4372</v>
      </c>
    </row>
    <row r="42" spans="1:4" x14ac:dyDescent="0.25">
      <c r="A42" s="61">
        <v>5101</v>
      </c>
      <c r="B42" s="61" t="s">
        <v>155</v>
      </c>
      <c r="C42" s="61">
        <v>1</v>
      </c>
      <c r="D42" s="234">
        <v>269446</v>
      </c>
    </row>
    <row r="43" spans="1:4" x14ac:dyDescent="0.25">
      <c r="A43" s="61">
        <v>5102</v>
      </c>
      <c r="B43" s="61" t="s">
        <v>223</v>
      </c>
      <c r="C43" s="61">
        <v>4</v>
      </c>
      <c r="D43" s="234">
        <v>30617</v>
      </c>
    </row>
    <row r="44" spans="1:4" x14ac:dyDescent="0.25">
      <c r="A44" s="61">
        <v>5103</v>
      </c>
      <c r="B44" s="61" t="s">
        <v>399</v>
      </c>
      <c r="C44" s="61">
        <v>2</v>
      </c>
      <c r="D44" s="234">
        <v>63210</v>
      </c>
    </row>
    <row r="45" spans="1:4" x14ac:dyDescent="0.25">
      <c r="A45" s="61">
        <v>5104</v>
      </c>
      <c r="B45" s="61" t="s">
        <v>352</v>
      </c>
      <c r="C45" s="61">
        <v>5</v>
      </c>
      <c r="D45" s="234">
        <v>885</v>
      </c>
    </row>
    <row r="46" spans="1:4" x14ac:dyDescent="0.25">
      <c r="A46" s="61">
        <v>5105</v>
      </c>
      <c r="B46" s="61" t="s">
        <v>156</v>
      </c>
      <c r="C46" s="61">
        <v>4</v>
      </c>
      <c r="D46" s="234">
        <v>16549</v>
      </c>
    </row>
    <row r="47" spans="1:4" x14ac:dyDescent="0.25">
      <c r="A47" s="61">
        <v>5107</v>
      </c>
      <c r="B47" s="61" t="s">
        <v>288</v>
      </c>
      <c r="C47" s="61">
        <v>3</v>
      </c>
      <c r="D47" s="234">
        <v>26189</v>
      </c>
    </row>
    <row r="48" spans="1:4" x14ac:dyDescent="0.25">
      <c r="A48" s="61">
        <v>5109</v>
      </c>
      <c r="B48" s="61" t="s">
        <v>157</v>
      </c>
      <c r="C48" s="61">
        <v>1</v>
      </c>
      <c r="D48" s="234">
        <v>289968</v>
      </c>
    </row>
    <row r="49" spans="1:4" x14ac:dyDescent="0.25">
      <c r="A49" s="61">
        <v>5201</v>
      </c>
      <c r="B49" s="61" t="s">
        <v>289</v>
      </c>
      <c r="C49" s="61">
        <v>5</v>
      </c>
      <c r="D49" s="234">
        <v>5167</v>
      </c>
    </row>
    <row r="50" spans="1:4" x14ac:dyDescent="0.25">
      <c r="A50" s="61">
        <v>5301</v>
      </c>
      <c r="B50" s="61" t="s">
        <v>236</v>
      </c>
      <c r="C50" s="61">
        <v>3</v>
      </c>
      <c r="D50" s="234">
        <v>76262</v>
      </c>
    </row>
    <row r="51" spans="1:4" x14ac:dyDescent="0.25">
      <c r="A51" s="61">
        <v>5302</v>
      </c>
      <c r="B51" s="61" t="s">
        <v>231</v>
      </c>
      <c r="C51" s="61">
        <v>4</v>
      </c>
      <c r="D51" s="234">
        <v>11110</v>
      </c>
    </row>
    <row r="52" spans="1:4" x14ac:dyDescent="0.25">
      <c r="A52" s="61">
        <v>5303</v>
      </c>
      <c r="B52" s="61" t="s">
        <v>219</v>
      </c>
      <c r="C52" s="61">
        <v>3</v>
      </c>
      <c r="D52" s="234">
        <v>8097</v>
      </c>
    </row>
    <row r="53" spans="1:4" x14ac:dyDescent="0.25">
      <c r="A53" s="61">
        <v>5304</v>
      </c>
      <c r="B53" s="61" t="s">
        <v>102</v>
      </c>
      <c r="C53" s="61">
        <v>4</v>
      </c>
      <c r="D53" s="234">
        <v>17706</v>
      </c>
    </row>
    <row r="54" spans="1:4" x14ac:dyDescent="0.25">
      <c r="A54" s="61">
        <v>5401</v>
      </c>
      <c r="B54" s="61" t="s">
        <v>233</v>
      </c>
      <c r="C54" s="61">
        <v>4</v>
      </c>
      <c r="D54" s="234">
        <v>38524</v>
      </c>
    </row>
    <row r="55" spans="1:4" x14ac:dyDescent="0.25">
      <c r="A55" s="61">
        <v>5402</v>
      </c>
      <c r="B55" s="61" t="s">
        <v>142</v>
      </c>
      <c r="C55" s="61">
        <v>4</v>
      </c>
      <c r="D55" s="234">
        <v>21094</v>
      </c>
    </row>
    <row r="56" spans="1:4" x14ac:dyDescent="0.25">
      <c r="A56" s="61">
        <v>5403</v>
      </c>
      <c r="B56" s="61" t="s">
        <v>253</v>
      </c>
      <c r="C56" s="61">
        <v>4</v>
      </c>
      <c r="D56" s="234">
        <v>5643</v>
      </c>
    </row>
    <row r="57" spans="1:4" x14ac:dyDescent="0.25">
      <c r="A57" s="61">
        <v>5404</v>
      </c>
      <c r="B57" s="61" t="s">
        <v>247</v>
      </c>
      <c r="C57" s="61">
        <v>5</v>
      </c>
      <c r="D57" s="234">
        <v>9762</v>
      </c>
    </row>
    <row r="58" spans="1:4" x14ac:dyDescent="0.25">
      <c r="A58" s="61">
        <v>5405</v>
      </c>
      <c r="B58" s="61" t="s">
        <v>144</v>
      </c>
      <c r="C58" s="61">
        <v>4</v>
      </c>
      <c r="D58" s="234">
        <v>7333</v>
      </c>
    </row>
    <row r="59" spans="1:4" x14ac:dyDescent="0.25">
      <c r="A59" s="61">
        <v>5501</v>
      </c>
      <c r="B59" s="61" t="s">
        <v>85</v>
      </c>
      <c r="C59" s="61">
        <v>2</v>
      </c>
      <c r="D59" s="234">
        <v>88803</v>
      </c>
    </row>
    <row r="60" spans="1:4" x14ac:dyDescent="0.25">
      <c r="A60" s="61">
        <v>5502</v>
      </c>
      <c r="B60" s="61" t="s">
        <v>29</v>
      </c>
      <c r="C60" s="61">
        <v>2</v>
      </c>
      <c r="D60" s="234">
        <v>55207</v>
      </c>
    </row>
    <row r="61" spans="1:4" x14ac:dyDescent="0.25">
      <c r="A61" s="61">
        <v>5503</v>
      </c>
      <c r="B61" s="61" t="s">
        <v>214</v>
      </c>
      <c r="C61" s="61">
        <v>3</v>
      </c>
      <c r="D61" s="234">
        <v>19132</v>
      </c>
    </row>
    <row r="62" spans="1:4" x14ac:dyDescent="0.25">
      <c r="A62" s="61">
        <v>5504</v>
      </c>
      <c r="B62" s="61" t="s">
        <v>80</v>
      </c>
      <c r="C62" s="61">
        <v>2</v>
      </c>
      <c r="D62" s="234">
        <v>16203</v>
      </c>
    </row>
    <row r="63" spans="1:4" x14ac:dyDescent="0.25">
      <c r="A63" s="61">
        <v>5506</v>
      </c>
      <c r="B63" s="61" t="s">
        <v>158</v>
      </c>
      <c r="C63" s="61">
        <v>4</v>
      </c>
      <c r="D63" s="234">
        <v>26385</v>
      </c>
    </row>
    <row r="64" spans="1:4" x14ac:dyDescent="0.25">
      <c r="A64" s="61">
        <v>5601</v>
      </c>
      <c r="B64" s="61" t="s">
        <v>94</v>
      </c>
      <c r="C64" s="61">
        <v>2</v>
      </c>
      <c r="D64" s="234">
        <v>99868</v>
      </c>
    </row>
    <row r="65" spans="1:4" x14ac:dyDescent="0.25">
      <c r="A65" s="61">
        <v>5602</v>
      </c>
      <c r="B65" s="61" t="s">
        <v>159</v>
      </c>
      <c r="C65" s="61">
        <v>4</v>
      </c>
      <c r="D65" s="234">
        <v>13472</v>
      </c>
    </row>
    <row r="66" spans="1:4" x14ac:dyDescent="0.25">
      <c r="A66" s="61">
        <v>5603</v>
      </c>
      <c r="B66" s="61" t="s">
        <v>244</v>
      </c>
      <c r="C66" s="61">
        <v>2</v>
      </c>
      <c r="D66" s="234">
        <v>25787</v>
      </c>
    </row>
    <row r="67" spans="1:4" x14ac:dyDescent="0.25">
      <c r="A67" s="61">
        <v>5604</v>
      </c>
      <c r="B67" s="61" t="s">
        <v>204</v>
      </c>
      <c r="C67" s="61">
        <v>3</v>
      </c>
      <c r="D67" s="234">
        <v>15829</v>
      </c>
    </row>
    <row r="68" spans="1:4" x14ac:dyDescent="0.25">
      <c r="A68" s="61">
        <v>5605</v>
      </c>
      <c r="B68" s="61" t="s">
        <v>90</v>
      </c>
      <c r="C68" s="61">
        <v>2</v>
      </c>
      <c r="D68" s="234">
        <v>11861</v>
      </c>
    </row>
    <row r="69" spans="1:4" x14ac:dyDescent="0.25">
      <c r="A69" s="61">
        <v>5606</v>
      </c>
      <c r="B69" s="61" t="s">
        <v>99</v>
      </c>
      <c r="C69" s="61">
        <v>2</v>
      </c>
      <c r="D69" s="234">
        <v>9205</v>
      </c>
    </row>
    <row r="70" spans="1:4" x14ac:dyDescent="0.25">
      <c r="A70" s="61">
        <v>5701</v>
      </c>
      <c r="B70" s="61" t="s">
        <v>71</v>
      </c>
      <c r="C70" s="61">
        <v>3</v>
      </c>
      <c r="D70" s="234">
        <v>78575</v>
      </c>
    </row>
    <row r="71" spans="1:4" x14ac:dyDescent="0.25">
      <c r="A71" s="61">
        <v>5702</v>
      </c>
      <c r="B71" s="61" t="s">
        <v>160</v>
      </c>
      <c r="C71" s="61">
        <v>4</v>
      </c>
      <c r="D71" s="234">
        <v>13344</v>
      </c>
    </row>
    <row r="72" spans="1:4" x14ac:dyDescent="0.25">
      <c r="A72" s="61">
        <v>5703</v>
      </c>
      <c r="B72" s="61" t="s">
        <v>371</v>
      </c>
      <c r="C72" s="61">
        <v>4</v>
      </c>
      <c r="D72" s="234">
        <v>23680</v>
      </c>
    </row>
    <row r="73" spans="1:4" x14ac:dyDescent="0.25">
      <c r="A73" s="61">
        <v>5704</v>
      </c>
      <c r="B73" s="61" t="s">
        <v>161</v>
      </c>
      <c r="C73" s="61">
        <v>4</v>
      </c>
      <c r="D73" s="234">
        <v>7569</v>
      </c>
    </row>
    <row r="74" spans="1:4" x14ac:dyDescent="0.25">
      <c r="A74" s="61">
        <v>5705</v>
      </c>
      <c r="B74" s="61" t="s">
        <v>76</v>
      </c>
      <c r="C74" s="61">
        <v>5</v>
      </c>
      <c r="D74" s="234">
        <v>17369</v>
      </c>
    </row>
    <row r="75" spans="1:4" x14ac:dyDescent="0.25">
      <c r="A75" s="61">
        <v>5706</v>
      </c>
      <c r="B75" s="61" t="s">
        <v>427</v>
      </c>
      <c r="C75" s="61">
        <v>4</v>
      </c>
      <c r="D75" s="234">
        <v>14680</v>
      </c>
    </row>
    <row r="76" spans="1:4" x14ac:dyDescent="0.25">
      <c r="A76" s="61">
        <v>5801</v>
      </c>
      <c r="B76" s="61" t="s">
        <v>92</v>
      </c>
      <c r="C76" s="61">
        <v>1</v>
      </c>
      <c r="D76" s="234">
        <v>163759</v>
      </c>
    </row>
    <row r="77" spans="1:4" x14ac:dyDescent="0.25">
      <c r="A77" s="61">
        <v>5802</v>
      </c>
      <c r="B77" s="61" t="s">
        <v>255</v>
      </c>
      <c r="C77" s="61">
        <v>3</v>
      </c>
      <c r="D77" s="234">
        <v>45864</v>
      </c>
    </row>
    <row r="78" spans="1:4" x14ac:dyDescent="0.25">
      <c r="A78" s="61">
        <v>5803</v>
      </c>
      <c r="B78" s="61" t="s">
        <v>426</v>
      </c>
      <c r="C78" s="61">
        <v>3</v>
      </c>
      <c r="D78" s="234">
        <v>16243</v>
      </c>
    </row>
    <row r="79" spans="1:4" x14ac:dyDescent="0.25">
      <c r="A79" s="61">
        <v>5804</v>
      </c>
      <c r="B79" s="61" t="s">
        <v>257</v>
      </c>
      <c r="C79" s="61">
        <v>1</v>
      </c>
      <c r="D79" s="234">
        <v>135368</v>
      </c>
    </row>
    <row r="80" spans="1:4" x14ac:dyDescent="0.25">
      <c r="A80" s="61">
        <v>6101</v>
      </c>
      <c r="B80" s="61" t="s">
        <v>147</v>
      </c>
      <c r="C80" s="61">
        <v>1</v>
      </c>
      <c r="D80" s="234">
        <v>250638</v>
      </c>
    </row>
    <row r="81" spans="1:4" x14ac:dyDescent="0.25">
      <c r="A81" s="61">
        <v>6102</v>
      </c>
      <c r="B81" s="61" t="s">
        <v>242</v>
      </c>
      <c r="C81" s="61">
        <v>4</v>
      </c>
      <c r="D81" s="234">
        <v>12725</v>
      </c>
    </row>
    <row r="82" spans="1:4" x14ac:dyDescent="0.25">
      <c r="A82" s="61">
        <v>6103</v>
      </c>
      <c r="B82" s="61" t="s">
        <v>162</v>
      </c>
      <c r="C82" s="61">
        <v>4</v>
      </c>
      <c r="D82" s="234">
        <v>7248</v>
      </c>
    </row>
    <row r="83" spans="1:4" x14ac:dyDescent="0.25">
      <c r="A83" s="61">
        <v>6104</v>
      </c>
      <c r="B83" s="61" t="s">
        <v>290</v>
      </c>
      <c r="C83" s="61">
        <v>4</v>
      </c>
      <c r="D83" s="234">
        <v>17620</v>
      </c>
    </row>
    <row r="84" spans="1:4" x14ac:dyDescent="0.25">
      <c r="A84" s="61">
        <v>6105</v>
      </c>
      <c r="B84" s="61" t="s">
        <v>115</v>
      </c>
      <c r="C84" s="61">
        <v>3</v>
      </c>
      <c r="D84" s="234">
        <v>20477</v>
      </c>
    </row>
    <row r="85" spans="1:4" x14ac:dyDescent="0.25">
      <c r="A85" s="61">
        <v>6106</v>
      </c>
      <c r="B85" s="61" t="s">
        <v>291</v>
      </c>
      <c r="C85" s="61">
        <v>3</v>
      </c>
      <c r="D85" s="234">
        <v>31051</v>
      </c>
    </row>
    <row r="86" spans="1:4" x14ac:dyDescent="0.25">
      <c r="A86" s="61">
        <v>6107</v>
      </c>
      <c r="B86" s="61" t="s">
        <v>114</v>
      </c>
      <c r="C86" s="61">
        <v>4</v>
      </c>
      <c r="D86" s="234">
        <v>23857</v>
      </c>
    </row>
    <row r="87" spans="1:4" x14ac:dyDescent="0.25">
      <c r="A87" s="61">
        <v>6108</v>
      </c>
      <c r="B87" s="61" t="s">
        <v>216</v>
      </c>
      <c r="C87" s="61">
        <v>2</v>
      </c>
      <c r="D87" s="234">
        <v>35942</v>
      </c>
    </row>
    <row r="88" spans="1:4" x14ac:dyDescent="0.25">
      <c r="A88" s="61">
        <v>6109</v>
      </c>
      <c r="B88" s="61" t="s">
        <v>163</v>
      </c>
      <c r="C88" s="61">
        <v>5</v>
      </c>
      <c r="D88" s="234">
        <v>13808</v>
      </c>
    </row>
    <row r="89" spans="1:4" x14ac:dyDescent="0.25">
      <c r="A89" s="61">
        <v>6110</v>
      </c>
      <c r="B89" s="61" t="s">
        <v>524</v>
      </c>
      <c r="C89" s="61">
        <v>3</v>
      </c>
      <c r="D89" s="234">
        <v>27084</v>
      </c>
    </row>
    <row r="90" spans="1:4" x14ac:dyDescent="0.25">
      <c r="A90" s="61">
        <v>6111</v>
      </c>
      <c r="B90" s="61" t="s">
        <v>245</v>
      </c>
      <c r="C90" s="61">
        <v>4</v>
      </c>
      <c r="D90" s="234">
        <v>14091</v>
      </c>
    </row>
    <row r="91" spans="1:4" x14ac:dyDescent="0.25">
      <c r="A91" s="61">
        <v>6112</v>
      </c>
      <c r="B91" s="61" t="s">
        <v>164</v>
      </c>
      <c r="C91" s="61">
        <v>4</v>
      </c>
      <c r="D91" s="234">
        <v>15490</v>
      </c>
    </row>
    <row r="92" spans="1:4" x14ac:dyDescent="0.25">
      <c r="A92" s="61">
        <v>6113</v>
      </c>
      <c r="B92" s="61" t="s">
        <v>254</v>
      </c>
      <c r="C92" s="61">
        <v>5</v>
      </c>
      <c r="D92" s="234">
        <v>19338</v>
      </c>
    </row>
    <row r="93" spans="1:4" x14ac:dyDescent="0.25">
      <c r="A93" s="61">
        <v>6114</v>
      </c>
      <c r="B93" s="61" t="s">
        <v>293</v>
      </c>
      <c r="C93" s="61">
        <v>4</v>
      </c>
      <c r="D93" s="234">
        <v>12144</v>
      </c>
    </row>
    <row r="94" spans="1:4" x14ac:dyDescent="0.25">
      <c r="A94" s="61">
        <v>6115</v>
      </c>
      <c r="B94" s="61" t="s">
        <v>35</v>
      </c>
      <c r="C94" s="61">
        <v>4</v>
      </c>
      <c r="D94" s="234">
        <v>61683</v>
      </c>
    </row>
    <row r="95" spans="1:4" x14ac:dyDescent="0.25">
      <c r="A95" s="61">
        <v>6116</v>
      </c>
      <c r="B95" s="61" t="s">
        <v>294</v>
      </c>
      <c r="C95" s="61">
        <v>4</v>
      </c>
      <c r="D95" s="234">
        <v>26235</v>
      </c>
    </row>
    <row r="96" spans="1:4" x14ac:dyDescent="0.25">
      <c r="A96" s="61">
        <v>6117</v>
      </c>
      <c r="B96" s="61" t="s">
        <v>165</v>
      </c>
      <c r="C96" s="61">
        <v>4</v>
      </c>
      <c r="D96" s="234">
        <v>47716</v>
      </c>
    </row>
    <row r="97" spans="1:4" x14ac:dyDescent="0.25">
      <c r="A97" s="61">
        <v>6201</v>
      </c>
      <c r="B97" s="61" t="s">
        <v>166</v>
      </c>
      <c r="C97" s="61">
        <v>3</v>
      </c>
      <c r="D97" s="234">
        <v>15153</v>
      </c>
    </row>
    <row r="98" spans="1:4" x14ac:dyDescent="0.25">
      <c r="A98" s="61">
        <v>6202</v>
      </c>
      <c r="B98" s="61" t="s">
        <v>265</v>
      </c>
      <c r="C98" s="61">
        <v>4</v>
      </c>
      <c r="D98" s="234">
        <v>4821</v>
      </c>
    </row>
    <row r="99" spans="1:4" x14ac:dyDescent="0.25">
      <c r="A99" s="61">
        <v>6203</v>
      </c>
      <c r="B99" s="61" t="s">
        <v>246</v>
      </c>
      <c r="C99" s="61">
        <v>5</v>
      </c>
      <c r="D99" s="234">
        <v>5591</v>
      </c>
    </row>
    <row r="100" spans="1:4" x14ac:dyDescent="0.25">
      <c r="A100" s="61">
        <v>6204</v>
      </c>
      <c r="B100" s="61" t="s">
        <v>526</v>
      </c>
      <c r="C100" s="61">
        <v>5</v>
      </c>
      <c r="D100" s="234">
        <v>7833</v>
      </c>
    </row>
    <row r="101" spans="1:4" x14ac:dyDescent="0.25">
      <c r="A101" s="61">
        <v>6205</v>
      </c>
      <c r="B101" s="61" t="s">
        <v>295</v>
      </c>
      <c r="C101" s="61">
        <v>5</v>
      </c>
      <c r="D101" s="234">
        <v>5468</v>
      </c>
    </row>
    <row r="102" spans="1:4" x14ac:dyDescent="0.25">
      <c r="A102" s="61">
        <v>6206</v>
      </c>
      <c r="B102" s="61" t="s">
        <v>296</v>
      </c>
      <c r="C102" s="61">
        <v>5</v>
      </c>
      <c r="D102" s="234">
        <v>6802</v>
      </c>
    </row>
    <row r="103" spans="1:4" x14ac:dyDescent="0.25">
      <c r="A103" s="61">
        <v>6301</v>
      </c>
      <c r="B103" s="61" t="s">
        <v>167</v>
      </c>
      <c r="C103" s="61">
        <v>4</v>
      </c>
      <c r="D103" s="234">
        <v>73994</v>
      </c>
    </row>
    <row r="104" spans="1:4" x14ac:dyDescent="0.25">
      <c r="A104" s="61">
        <v>6302</v>
      </c>
      <c r="B104" s="61" t="s">
        <v>221</v>
      </c>
      <c r="C104" s="61">
        <v>5</v>
      </c>
      <c r="D104" s="234">
        <v>13730</v>
      </c>
    </row>
    <row r="105" spans="1:4" x14ac:dyDescent="0.25">
      <c r="A105" s="61">
        <v>6303</v>
      </c>
      <c r="B105" s="61" t="s">
        <v>297</v>
      </c>
      <c r="C105" s="61">
        <v>4</v>
      </c>
      <c r="D105" s="234">
        <v>34696</v>
      </c>
    </row>
    <row r="106" spans="1:4" x14ac:dyDescent="0.25">
      <c r="A106" s="61">
        <v>6304</v>
      </c>
      <c r="B106" s="61" t="s">
        <v>298</v>
      </c>
      <c r="C106" s="61">
        <v>5</v>
      </c>
      <c r="D106" s="234">
        <v>6629</v>
      </c>
    </row>
    <row r="107" spans="1:4" x14ac:dyDescent="0.25">
      <c r="A107" s="61">
        <v>6305</v>
      </c>
      <c r="B107" s="61" t="s">
        <v>299</v>
      </c>
      <c r="C107" s="61">
        <v>4</v>
      </c>
      <c r="D107" s="234">
        <v>17441</v>
      </c>
    </row>
    <row r="108" spans="1:4" x14ac:dyDescent="0.25">
      <c r="A108" s="61">
        <v>6306</v>
      </c>
      <c r="B108" s="61" t="s">
        <v>168</v>
      </c>
      <c r="C108" s="61">
        <v>4</v>
      </c>
      <c r="D108" s="234">
        <v>11700</v>
      </c>
    </row>
    <row r="109" spans="1:4" x14ac:dyDescent="0.25">
      <c r="A109" s="61">
        <v>6307</v>
      </c>
      <c r="B109" s="61" t="s">
        <v>51</v>
      </c>
      <c r="C109" s="61">
        <v>5</v>
      </c>
      <c r="D109" s="234">
        <v>10551</v>
      </c>
    </row>
    <row r="110" spans="1:4" x14ac:dyDescent="0.25">
      <c r="A110" s="61">
        <v>6308</v>
      </c>
      <c r="B110" s="61" t="s">
        <v>259</v>
      </c>
      <c r="C110" s="61">
        <v>5</v>
      </c>
      <c r="D110" s="234">
        <v>8517</v>
      </c>
    </row>
    <row r="111" spans="1:4" x14ac:dyDescent="0.25">
      <c r="A111" s="61">
        <v>6309</v>
      </c>
      <c r="B111" s="61" t="s">
        <v>243</v>
      </c>
      <c r="C111" s="61">
        <v>5</v>
      </c>
      <c r="D111" s="234">
        <v>3095</v>
      </c>
    </row>
    <row r="112" spans="1:4" x14ac:dyDescent="0.25">
      <c r="A112" s="61">
        <v>6310</v>
      </c>
      <c r="B112" s="61" t="s">
        <v>63</v>
      </c>
      <c r="C112" s="61">
        <v>4</v>
      </c>
      <c r="D112" s="234">
        <v>36995</v>
      </c>
    </row>
    <row r="113" spans="1:4" x14ac:dyDescent="0.25">
      <c r="A113" s="61">
        <v>7101</v>
      </c>
      <c r="B113" s="61" t="s">
        <v>30</v>
      </c>
      <c r="C113" s="61">
        <v>1</v>
      </c>
      <c r="D113" s="234">
        <v>249993</v>
      </c>
    </row>
    <row r="114" spans="1:4" x14ac:dyDescent="0.25">
      <c r="A114" s="61">
        <v>7102</v>
      </c>
      <c r="B114" s="61" t="s">
        <v>169</v>
      </c>
      <c r="C114" s="61">
        <v>3</v>
      </c>
      <c r="D114" s="234">
        <v>55108</v>
      </c>
    </row>
    <row r="115" spans="1:4" x14ac:dyDescent="0.25">
      <c r="A115" s="61">
        <v>7103</v>
      </c>
      <c r="B115" s="61" t="s">
        <v>138</v>
      </c>
      <c r="C115" s="61">
        <v>5</v>
      </c>
      <c r="D115" s="234">
        <v>9408</v>
      </c>
    </row>
    <row r="116" spans="1:4" x14ac:dyDescent="0.25">
      <c r="A116" s="61">
        <v>7104</v>
      </c>
      <c r="B116" s="61" t="s">
        <v>222</v>
      </c>
      <c r="C116" s="61">
        <v>5</v>
      </c>
      <c r="D116" s="234">
        <v>3999</v>
      </c>
    </row>
    <row r="117" spans="1:4" x14ac:dyDescent="0.25">
      <c r="A117" s="61">
        <v>7105</v>
      </c>
      <c r="B117" s="61" t="s">
        <v>53</v>
      </c>
      <c r="C117" s="61">
        <v>5</v>
      </c>
      <c r="D117" s="234">
        <v>21957</v>
      </c>
    </row>
    <row r="118" spans="1:4" x14ac:dyDescent="0.25">
      <c r="A118" s="61">
        <v>7106</v>
      </c>
      <c r="B118" s="61" t="s">
        <v>170</v>
      </c>
      <c r="C118" s="61">
        <v>5</v>
      </c>
      <c r="D118" s="234">
        <v>6916</v>
      </c>
    </row>
    <row r="119" spans="1:4" x14ac:dyDescent="0.25">
      <c r="A119" s="61">
        <v>7107</v>
      </c>
      <c r="B119" s="61" t="s">
        <v>62</v>
      </c>
      <c r="C119" s="61">
        <v>5</v>
      </c>
      <c r="D119" s="234">
        <v>9187</v>
      </c>
    </row>
    <row r="120" spans="1:4" x14ac:dyDescent="0.25">
      <c r="A120" s="61">
        <v>7108</v>
      </c>
      <c r="B120" s="61" t="s">
        <v>171</v>
      </c>
      <c r="C120" s="61">
        <v>5</v>
      </c>
      <c r="D120" s="234">
        <v>13020</v>
      </c>
    </row>
    <row r="121" spans="1:4" x14ac:dyDescent="0.25">
      <c r="A121" s="61">
        <v>7109</v>
      </c>
      <c r="B121" s="61" t="s">
        <v>300</v>
      </c>
      <c r="C121" s="61">
        <v>5</v>
      </c>
      <c r="D121" s="234">
        <v>39144</v>
      </c>
    </row>
    <row r="122" spans="1:4" x14ac:dyDescent="0.25">
      <c r="A122" s="61">
        <v>7110</v>
      </c>
      <c r="B122" s="61" t="s">
        <v>77</v>
      </c>
      <c r="C122" s="61">
        <v>5</v>
      </c>
      <c r="D122" s="234">
        <v>8502</v>
      </c>
    </row>
    <row r="123" spans="1:4" x14ac:dyDescent="0.25">
      <c r="A123" s="61">
        <v>7201</v>
      </c>
      <c r="B123" s="61" t="s">
        <v>210</v>
      </c>
      <c r="C123" s="61">
        <v>3</v>
      </c>
      <c r="D123" s="234">
        <v>42953</v>
      </c>
    </row>
    <row r="124" spans="1:4" x14ac:dyDescent="0.25">
      <c r="A124" s="61">
        <v>7202</v>
      </c>
      <c r="B124" s="61" t="s">
        <v>211</v>
      </c>
      <c r="C124" s="61">
        <v>5</v>
      </c>
      <c r="D124" s="234">
        <v>9571</v>
      </c>
    </row>
    <row r="125" spans="1:4" x14ac:dyDescent="0.25">
      <c r="A125" s="61">
        <v>7203</v>
      </c>
      <c r="B125" s="61" t="s">
        <v>60</v>
      </c>
      <c r="C125" s="61">
        <v>5</v>
      </c>
      <c r="D125" s="234">
        <v>7990</v>
      </c>
    </row>
    <row r="126" spans="1:4" x14ac:dyDescent="0.25">
      <c r="A126" s="61">
        <v>7301</v>
      </c>
      <c r="B126" s="61" t="s">
        <v>73</v>
      </c>
      <c r="C126" s="61">
        <v>2</v>
      </c>
      <c r="D126" s="234">
        <v>142710</v>
      </c>
    </row>
    <row r="127" spans="1:4" x14ac:dyDescent="0.25">
      <c r="A127" s="61">
        <v>7302</v>
      </c>
      <c r="B127" s="61" t="s">
        <v>248</v>
      </c>
      <c r="C127" s="61">
        <v>5</v>
      </c>
      <c r="D127" s="234">
        <v>10340</v>
      </c>
    </row>
    <row r="128" spans="1:4" x14ac:dyDescent="0.25">
      <c r="A128" s="61">
        <v>7303</v>
      </c>
      <c r="B128" s="61" t="s">
        <v>117</v>
      </c>
      <c r="C128" s="61">
        <v>5</v>
      </c>
      <c r="D128" s="234">
        <v>7669</v>
      </c>
    </row>
    <row r="129" spans="1:4" x14ac:dyDescent="0.25">
      <c r="A129" s="61">
        <v>7304</v>
      </c>
      <c r="B129" s="61" t="s">
        <v>46</v>
      </c>
      <c r="C129" s="61">
        <v>3</v>
      </c>
      <c r="D129" s="234">
        <v>42859</v>
      </c>
    </row>
    <row r="130" spans="1:4" x14ac:dyDescent="0.25">
      <c r="A130" s="61">
        <v>7305</v>
      </c>
      <c r="B130" s="61" t="s">
        <v>10</v>
      </c>
      <c r="C130" s="61">
        <v>5</v>
      </c>
      <c r="D130" s="234">
        <v>9731</v>
      </c>
    </row>
    <row r="131" spans="1:4" x14ac:dyDescent="0.25">
      <c r="A131" s="61">
        <v>7306</v>
      </c>
      <c r="B131" s="61" t="s">
        <v>113</v>
      </c>
      <c r="C131" s="61">
        <v>4</v>
      </c>
      <c r="D131" s="234">
        <v>14612</v>
      </c>
    </row>
    <row r="132" spans="1:4" x14ac:dyDescent="0.25">
      <c r="A132" s="61">
        <v>7307</v>
      </c>
      <c r="B132" s="61" t="s">
        <v>301</v>
      </c>
      <c r="C132" s="61">
        <v>5</v>
      </c>
      <c r="D132" s="234">
        <v>18624</v>
      </c>
    </row>
    <row r="133" spans="1:4" x14ac:dyDescent="0.25">
      <c r="A133" s="61">
        <v>7308</v>
      </c>
      <c r="B133" s="61" t="s">
        <v>226</v>
      </c>
      <c r="C133" s="61">
        <v>4</v>
      </c>
      <c r="D133" s="234">
        <v>27966</v>
      </c>
    </row>
    <row r="134" spans="1:4" x14ac:dyDescent="0.25">
      <c r="A134" s="61">
        <v>7309</v>
      </c>
      <c r="B134" s="61" t="s">
        <v>302</v>
      </c>
      <c r="C134" s="61">
        <v>4</v>
      </c>
      <c r="D134" s="234">
        <v>4945</v>
      </c>
    </row>
    <row r="135" spans="1:4" x14ac:dyDescent="0.25">
      <c r="A135" s="61">
        <v>7401</v>
      </c>
      <c r="B135" s="61" t="s">
        <v>123</v>
      </c>
      <c r="C135" s="61">
        <v>3</v>
      </c>
      <c r="D135" s="234">
        <v>91555</v>
      </c>
    </row>
    <row r="136" spans="1:4" x14ac:dyDescent="0.25">
      <c r="A136" s="61">
        <v>7402</v>
      </c>
      <c r="B136" s="61" t="s">
        <v>143</v>
      </c>
      <c r="C136" s="61">
        <v>5</v>
      </c>
      <c r="D136" s="234">
        <v>18614</v>
      </c>
    </row>
    <row r="137" spans="1:4" x14ac:dyDescent="0.25">
      <c r="A137" s="61">
        <v>7403</v>
      </c>
      <c r="B137" s="61" t="s">
        <v>137</v>
      </c>
      <c r="C137" s="61">
        <v>5</v>
      </c>
      <c r="D137" s="234">
        <v>28778</v>
      </c>
    </row>
    <row r="138" spans="1:4" x14ac:dyDescent="0.25">
      <c r="A138" s="61">
        <v>7404</v>
      </c>
      <c r="B138" s="61" t="s">
        <v>172</v>
      </c>
      <c r="C138" s="61">
        <v>3</v>
      </c>
      <c r="D138" s="234">
        <v>37632</v>
      </c>
    </row>
    <row r="139" spans="1:4" x14ac:dyDescent="0.25">
      <c r="A139" s="61">
        <v>7405</v>
      </c>
      <c r="B139" s="61" t="s">
        <v>133</v>
      </c>
      <c r="C139" s="61">
        <v>5</v>
      </c>
      <c r="D139" s="234">
        <v>17269</v>
      </c>
    </row>
    <row r="140" spans="1:4" x14ac:dyDescent="0.25">
      <c r="A140" s="61">
        <v>7406</v>
      </c>
      <c r="B140" s="61" t="s">
        <v>3</v>
      </c>
      <c r="C140" s="61">
        <v>3</v>
      </c>
      <c r="D140" s="234">
        <v>40913</v>
      </c>
    </row>
    <row r="141" spans="1:4" x14ac:dyDescent="0.25">
      <c r="A141" s="61">
        <v>7407</v>
      </c>
      <c r="B141" s="61" t="s">
        <v>173</v>
      </c>
      <c r="C141" s="61">
        <v>5</v>
      </c>
      <c r="D141" s="234">
        <v>14563</v>
      </c>
    </row>
    <row r="142" spans="1:4" x14ac:dyDescent="0.25">
      <c r="A142" s="61">
        <v>7408</v>
      </c>
      <c r="B142" s="61" t="s">
        <v>129</v>
      </c>
      <c r="C142" s="61">
        <v>5</v>
      </c>
      <c r="D142" s="234">
        <v>17158</v>
      </c>
    </row>
    <row r="143" spans="1:4" x14ac:dyDescent="0.25">
      <c r="A143" s="61">
        <v>8101</v>
      </c>
      <c r="B143" s="61" t="s">
        <v>127</v>
      </c>
      <c r="C143" s="61">
        <v>1</v>
      </c>
      <c r="D143" s="234">
        <v>229684</v>
      </c>
    </row>
    <row r="144" spans="1:4" x14ac:dyDescent="0.25">
      <c r="A144" s="61">
        <v>8102</v>
      </c>
      <c r="B144" s="61" t="s">
        <v>84</v>
      </c>
      <c r="C144" s="61">
        <v>2</v>
      </c>
      <c r="D144" s="234">
        <v>110657</v>
      </c>
    </row>
    <row r="145" spans="1:4" x14ac:dyDescent="0.25">
      <c r="A145" s="61">
        <v>8103</v>
      </c>
      <c r="B145" s="61" t="s">
        <v>48</v>
      </c>
      <c r="C145" s="61">
        <v>1</v>
      </c>
      <c r="D145" s="234">
        <v>128162</v>
      </c>
    </row>
    <row r="146" spans="1:4" x14ac:dyDescent="0.25">
      <c r="A146" s="61">
        <v>8104</v>
      </c>
      <c r="B146" s="61" t="s">
        <v>272</v>
      </c>
      <c r="C146" s="61">
        <v>5</v>
      </c>
      <c r="D146" s="234">
        <v>9703</v>
      </c>
    </row>
    <row r="147" spans="1:4" x14ac:dyDescent="0.25">
      <c r="A147" s="61">
        <v>8105</v>
      </c>
      <c r="B147" s="61" t="s">
        <v>26</v>
      </c>
      <c r="C147" s="61">
        <v>5</v>
      </c>
      <c r="D147" s="234">
        <v>22877</v>
      </c>
    </row>
    <row r="148" spans="1:4" x14ac:dyDescent="0.25">
      <c r="A148" s="61">
        <v>8106</v>
      </c>
      <c r="B148" s="61" t="s">
        <v>174</v>
      </c>
      <c r="C148" s="61">
        <v>2</v>
      </c>
      <c r="D148" s="234">
        <v>47264</v>
      </c>
    </row>
    <row r="149" spans="1:4" x14ac:dyDescent="0.25">
      <c r="A149" s="61">
        <v>8107</v>
      </c>
      <c r="B149" s="61" t="s">
        <v>72</v>
      </c>
      <c r="C149" s="61">
        <v>2</v>
      </c>
      <c r="D149" s="234">
        <v>54114</v>
      </c>
    </row>
    <row r="150" spans="1:4" x14ac:dyDescent="0.25">
      <c r="A150" s="61">
        <v>8108</v>
      </c>
      <c r="B150" s="61" t="s">
        <v>303</v>
      </c>
      <c r="C150" s="61">
        <v>1</v>
      </c>
      <c r="D150" s="234">
        <v>98973</v>
      </c>
    </row>
    <row r="151" spans="1:4" x14ac:dyDescent="0.25">
      <c r="A151" s="61">
        <v>8109</v>
      </c>
      <c r="B151" s="61" t="s">
        <v>304</v>
      </c>
      <c r="C151" s="61">
        <v>5</v>
      </c>
      <c r="D151" s="234">
        <v>13458</v>
      </c>
    </row>
    <row r="152" spans="1:4" x14ac:dyDescent="0.25">
      <c r="A152" s="61">
        <v>8110</v>
      </c>
      <c r="B152" s="61" t="s">
        <v>79</v>
      </c>
      <c r="C152" s="61">
        <v>1</v>
      </c>
      <c r="D152" s="234">
        <v>171463</v>
      </c>
    </row>
    <row r="153" spans="1:4" x14ac:dyDescent="0.25">
      <c r="A153" s="61">
        <v>8111</v>
      </c>
      <c r="B153" s="61" t="s">
        <v>56</v>
      </c>
      <c r="C153" s="61">
        <v>2</v>
      </c>
      <c r="D153" s="234">
        <v>56426</v>
      </c>
    </row>
    <row r="154" spans="1:4" x14ac:dyDescent="0.25">
      <c r="A154" s="61">
        <v>8112</v>
      </c>
      <c r="B154" s="61" t="s">
        <v>122</v>
      </c>
      <c r="C154" s="61">
        <v>1</v>
      </c>
      <c r="D154" s="234">
        <v>84518</v>
      </c>
    </row>
    <row r="155" spans="1:4" x14ac:dyDescent="0.25">
      <c r="A155" s="61">
        <v>8201</v>
      </c>
      <c r="B155" s="61" t="s">
        <v>234</v>
      </c>
      <c r="C155" s="61">
        <v>3</v>
      </c>
      <c r="D155" s="234">
        <v>25754</v>
      </c>
    </row>
    <row r="156" spans="1:4" x14ac:dyDescent="0.25">
      <c r="A156" s="61">
        <v>8202</v>
      </c>
      <c r="B156" s="61" t="s">
        <v>305</v>
      </c>
      <c r="C156" s="61">
        <v>4</v>
      </c>
      <c r="D156" s="234">
        <v>43006</v>
      </c>
    </row>
    <row r="157" spans="1:4" x14ac:dyDescent="0.25">
      <c r="A157" s="61">
        <v>8203</v>
      </c>
      <c r="B157" s="61" t="s">
        <v>16</v>
      </c>
      <c r="C157" s="61">
        <v>3</v>
      </c>
      <c r="D157" s="234">
        <v>34003</v>
      </c>
    </row>
    <row r="158" spans="1:4" x14ac:dyDescent="0.25">
      <c r="A158" s="61">
        <v>8204</v>
      </c>
      <c r="B158" s="61" t="s">
        <v>306</v>
      </c>
      <c r="C158" s="61">
        <v>5</v>
      </c>
      <c r="D158" s="234">
        <v>4962</v>
      </c>
    </row>
    <row r="159" spans="1:4" x14ac:dyDescent="0.25">
      <c r="A159" s="61">
        <v>8205</v>
      </c>
      <c r="B159" s="61" t="s">
        <v>307</v>
      </c>
      <c r="C159" s="61">
        <v>3</v>
      </c>
      <c r="D159" s="234">
        <v>30198</v>
      </c>
    </row>
    <row r="160" spans="1:4" x14ac:dyDescent="0.25">
      <c r="A160" s="61">
        <v>8206</v>
      </c>
      <c r="B160" s="61" t="s">
        <v>512</v>
      </c>
      <c r="C160" s="61">
        <v>3</v>
      </c>
      <c r="D160" s="234">
        <v>21245</v>
      </c>
    </row>
    <row r="161" spans="1:4" x14ac:dyDescent="0.25">
      <c r="A161" s="61">
        <v>8207</v>
      </c>
      <c r="B161" s="61" t="s">
        <v>309</v>
      </c>
      <c r="C161" s="61">
        <v>5</v>
      </c>
      <c r="D161" s="234">
        <v>11164</v>
      </c>
    </row>
    <row r="162" spans="1:4" x14ac:dyDescent="0.25">
      <c r="A162" s="61">
        <v>8301</v>
      </c>
      <c r="B162" s="61" t="s">
        <v>125</v>
      </c>
      <c r="C162" s="61">
        <v>2</v>
      </c>
      <c r="D162" s="234">
        <v>204303</v>
      </c>
    </row>
    <row r="163" spans="1:4" x14ac:dyDescent="0.25">
      <c r="A163" s="61">
        <v>8302</v>
      </c>
      <c r="B163" s="61" t="s">
        <v>95</v>
      </c>
      <c r="C163" s="61">
        <v>5</v>
      </c>
      <c r="D163" s="234">
        <v>3701</v>
      </c>
    </row>
    <row r="164" spans="1:4" x14ac:dyDescent="0.25">
      <c r="A164" s="61">
        <v>8303</v>
      </c>
      <c r="B164" s="61" t="s">
        <v>310</v>
      </c>
      <c r="C164" s="61">
        <v>3</v>
      </c>
      <c r="D164" s="234">
        <v>30793</v>
      </c>
    </row>
    <row r="165" spans="1:4" x14ac:dyDescent="0.25">
      <c r="A165" s="61">
        <v>8304</v>
      </c>
      <c r="B165" s="61" t="s">
        <v>81</v>
      </c>
      <c r="C165" s="61">
        <v>4</v>
      </c>
      <c r="D165" s="234">
        <v>20281</v>
      </c>
    </row>
    <row r="166" spans="1:4" x14ac:dyDescent="0.25">
      <c r="A166" s="61">
        <v>8305</v>
      </c>
      <c r="B166" s="61" t="s">
        <v>311</v>
      </c>
      <c r="C166" s="61">
        <v>3</v>
      </c>
      <c r="D166" s="234">
        <v>28119</v>
      </c>
    </row>
    <row r="167" spans="1:4" x14ac:dyDescent="0.25">
      <c r="A167" s="61">
        <v>8306</v>
      </c>
      <c r="B167" s="61" t="s">
        <v>312</v>
      </c>
      <c r="C167" s="61">
        <v>3</v>
      </c>
      <c r="D167" s="234">
        <v>25951</v>
      </c>
    </row>
    <row r="168" spans="1:4" x14ac:dyDescent="0.25">
      <c r="A168" s="61">
        <v>8307</v>
      </c>
      <c r="B168" s="61" t="s">
        <v>224</v>
      </c>
      <c r="C168" s="61">
        <v>5</v>
      </c>
      <c r="D168" s="234">
        <v>8967</v>
      </c>
    </row>
    <row r="169" spans="1:4" x14ac:dyDescent="0.25">
      <c r="A169" s="61">
        <v>8308</v>
      </c>
      <c r="B169" s="61" t="s">
        <v>175</v>
      </c>
      <c r="C169" s="61">
        <v>5</v>
      </c>
      <c r="D169" s="234">
        <v>3616</v>
      </c>
    </row>
    <row r="170" spans="1:4" x14ac:dyDescent="0.25">
      <c r="A170" s="61">
        <v>8309</v>
      </c>
      <c r="B170" s="61" t="s">
        <v>176</v>
      </c>
      <c r="C170" s="61">
        <v>5</v>
      </c>
      <c r="D170" s="234">
        <v>10322</v>
      </c>
    </row>
    <row r="171" spans="1:4" x14ac:dyDescent="0.25">
      <c r="A171" s="61">
        <v>8310</v>
      </c>
      <c r="B171" s="61" t="s">
        <v>313</v>
      </c>
      <c r="C171" s="61">
        <v>3</v>
      </c>
      <c r="D171" s="234">
        <v>3488</v>
      </c>
    </row>
    <row r="172" spans="1:4" x14ac:dyDescent="0.25">
      <c r="A172" s="61">
        <v>8311</v>
      </c>
      <c r="B172" s="61" t="s">
        <v>177</v>
      </c>
      <c r="C172" s="61">
        <v>3</v>
      </c>
      <c r="D172" s="234">
        <v>14939</v>
      </c>
    </row>
    <row r="173" spans="1:4" x14ac:dyDescent="0.25">
      <c r="A173" s="61">
        <v>8312</v>
      </c>
      <c r="B173" s="61" t="s">
        <v>136</v>
      </c>
      <c r="C173" s="61">
        <v>5</v>
      </c>
      <c r="D173" s="234">
        <v>13579</v>
      </c>
    </row>
    <row r="174" spans="1:4" x14ac:dyDescent="0.25">
      <c r="A174" s="61">
        <v>8313</v>
      </c>
      <c r="B174" s="61" t="s">
        <v>178</v>
      </c>
      <c r="C174" s="61">
        <v>5</v>
      </c>
      <c r="D174" s="234">
        <v>20448</v>
      </c>
    </row>
    <row r="175" spans="1:4" x14ac:dyDescent="0.25">
      <c r="A175" s="61">
        <v>8314</v>
      </c>
      <c r="B175" s="61" t="s">
        <v>75</v>
      </c>
      <c r="C175" s="61">
        <v>5</v>
      </c>
      <c r="D175" s="234">
        <v>11115</v>
      </c>
    </row>
    <row r="176" spans="1:4" x14ac:dyDescent="0.25">
      <c r="A176" s="61">
        <v>8401</v>
      </c>
      <c r="B176" s="61" t="s">
        <v>208</v>
      </c>
      <c r="C176" s="61">
        <v>2</v>
      </c>
      <c r="D176" s="234">
        <v>178478</v>
      </c>
    </row>
    <row r="177" spans="1:4" x14ac:dyDescent="0.25">
      <c r="A177" s="61">
        <v>8402</v>
      </c>
      <c r="B177" s="61" t="s">
        <v>179</v>
      </c>
      <c r="C177" s="61">
        <v>4</v>
      </c>
      <c r="D177" s="234">
        <v>21681</v>
      </c>
    </row>
    <row r="178" spans="1:4" x14ac:dyDescent="0.25">
      <c r="A178" s="61">
        <v>8403</v>
      </c>
      <c r="B178" s="61" t="s">
        <v>251</v>
      </c>
      <c r="C178" s="61">
        <v>5</v>
      </c>
      <c r="D178" s="234">
        <v>5014</v>
      </c>
    </row>
    <row r="179" spans="1:4" x14ac:dyDescent="0.25">
      <c r="A179" s="61">
        <v>8404</v>
      </c>
      <c r="B179" s="61" t="s">
        <v>268</v>
      </c>
      <c r="C179" s="61">
        <v>5</v>
      </c>
      <c r="D179" s="234">
        <v>15169</v>
      </c>
    </row>
    <row r="180" spans="1:4" x14ac:dyDescent="0.25">
      <c r="A180" s="61">
        <v>8405</v>
      </c>
      <c r="B180" s="61" t="s">
        <v>232</v>
      </c>
      <c r="C180" s="61">
        <v>5</v>
      </c>
      <c r="D180" s="234">
        <v>24864</v>
      </c>
    </row>
    <row r="181" spans="1:4" x14ac:dyDescent="0.25">
      <c r="A181" s="61">
        <v>8406</v>
      </c>
      <c r="B181" s="61" t="s">
        <v>120</v>
      </c>
      <c r="C181" s="61">
        <v>2</v>
      </c>
      <c r="D181" s="234">
        <v>31586</v>
      </c>
    </row>
    <row r="182" spans="1:4" x14ac:dyDescent="0.25">
      <c r="A182" s="61">
        <v>8407</v>
      </c>
      <c r="B182" s="61" t="s">
        <v>42</v>
      </c>
      <c r="C182" s="61">
        <v>5</v>
      </c>
      <c r="D182" s="234">
        <v>11425</v>
      </c>
    </row>
    <row r="183" spans="1:4" x14ac:dyDescent="0.25">
      <c r="A183" s="61">
        <v>8408</v>
      </c>
      <c r="B183" s="61" t="s">
        <v>227</v>
      </c>
      <c r="C183" s="61">
        <v>5</v>
      </c>
      <c r="D183" s="234">
        <v>5095</v>
      </c>
    </row>
    <row r="184" spans="1:4" x14ac:dyDescent="0.25">
      <c r="A184" s="61">
        <v>8409</v>
      </c>
      <c r="B184" s="61" t="s">
        <v>412</v>
      </c>
      <c r="C184" s="61">
        <v>5</v>
      </c>
      <c r="D184" s="234">
        <v>9598</v>
      </c>
    </row>
    <row r="185" spans="1:4" x14ac:dyDescent="0.25">
      <c r="A185" s="61">
        <v>8410</v>
      </c>
      <c r="B185" s="61" t="s">
        <v>314</v>
      </c>
      <c r="C185" s="61">
        <v>5</v>
      </c>
      <c r="D185" s="234">
        <v>9141</v>
      </c>
    </row>
    <row r="186" spans="1:4" x14ac:dyDescent="0.25">
      <c r="A186" s="61">
        <v>8411</v>
      </c>
      <c r="B186" s="61" t="s">
        <v>252</v>
      </c>
      <c r="C186" s="61">
        <v>5</v>
      </c>
      <c r="D186" s="234">
        <v>11168</v>
      </c>
    </row>
    <row r="187" spans="1:4" x14ac:dyDescent="0.25">
      <c r="A187" s="61">
        <v>8412</v>
      </c>
      <c r="B187" s="61" t="s">
        <v>111</v>
      </c>
      <c r="C187" s="61">
        <v>5</v>
      </c>
      <c r="D187" s="234">
        <v>4895</v>
      </c>
    </row>
    <row r="188" spans="1:4" x14ac:dyDescent="0.25">
      <c r="A188" s="61">
        <v>8413</v>
      </c>
      <c r="B188" s="61" t="s">
        <v>315</v>
      </c>
      <c r="C188" s="61">
        <v>5</v>
      </c>
      <c r="D188" s="234">
        <v>15544</v>
      </c>
    </row>
    <row r="189" spans="1:4" x14ac:dyDescent="0.25">
      <c r="A189" s="61">
        <v>8414</v>
      </c>
      <c r="B189" s="61" t="s">
        <v>316</v>
      </c>
      <c r="C189" s="61">
        <v>3</v>
      </c>
      <c r="D189" s="234">
        <v>11917</v>
      </c>
    </row>
    <row r="190" spans="1:4" x14ac:dyDescent="0.25">
      <c r="A190" s="61">
        <v>8415</v>
      </c>
      <c r="B190" s="61" t="s">
        <v>317</v>
      </c>
      <c r="C190" s="61">
        <v>4</v>
      </c>
      <c r="D190" s="234">
        <v>4748</v>
      </c>
    </row>
    <row r="191" spans="1:4" x14ac:dyDescent="0.25">
      <c r="A191" s="61">
        <v>8416</v>
      </c>
      <c r="B191" s="61" t="s">
        <v>86</v>
      </c>
      <c r="C191" s="61">
        <v>3</v>
      </c>
      <c r="D191" s="234">
        <v>51401</v>
      </c>
    </row>
    <row r="192" spans="1:4" x14ac:dyDescent="0.25">
      <c r="A192" s="61">
        <v>8417</v>
      </c>
      <c r="B192" s="61" t="s">
        <v>318</v>
      </c>
      <c r="C192" s="61">
        <v>5</v>
      </c>
      <c r="D192" s="234">
        <v>3491</v>
      </c>
    </row>
    <row r="193" spans="1:4" x14ac:dyDescent="0.25">
      <c r="A193" s="61">
        <v>8418</v>
      </c>
      <c r="B193" s="61" t="s">
        <v>74</v>
      </c>
      <c r="C193" s="61">
        <v>5</v>
      </c>
      <c r="D193" s="234">
        <v>15540</v>
      </c>
    </row>
    <row r="194" spans="1:4" x14ac:dyDescent="0.25">
      <c r="A194" s="61">
        <v>8419</v>
      </c>
      <c r="B194" s="61" t="s">
        <v>319</v>
      </c>
      <c r="C194" s="61">
        <v>5</v>
      </c>
      <c r="D194" s="234">
        <v>10063</v>
      </c>
    </row>
    <row r="195" spans="1:4" x14ac:dyDescent="0.25">
      <c r="A195" s="61">
        <v>8420</v>
      </c>
      <c r="B195" s="61" t="s">
        <v>361</v>
      </c>
      <c r="C195" s="61">
        <v>5</v>
      </c>
      <c r="D195" s="234">
        <v>4875</v>
      </c>
    </row>
    <row r="196" spans="1:4" x14ac:dyDescent="0.25">
      <c r="A196" s="61">
        <v>8421</v>
      </c>
      <c r="B196" s="61" t="s">
        <v>320</v>
      </c>
      <c r="C196" s="61">
        <v>3</v>
      </c>
      <c r="D196" s="234">
        <v>18598</v>
      </c>
    </row>
    <row r="197" spans="1:4" x14ac:dyDescent="0.25">
      <c r="A197" s="61">
        <v>9101</v>
      </c>
      <c r="B197" s="61" t="s">
        <v>87</v>
      </c>
      <c r="C197" s="61">
        <v>1</v>
      </c>
      <c r="D197" s="234">
        <v>314667</v>
      </c>
    </row>
    <row r="198" spans="1:4" x14ac:dyDescent="0.25">
      <c r="A198" s="61">
        <v>9102</v>
      </c>
      <c r="B198" s="61" t="s">
        <v>321</v>
      </c>
      <c r="C198" s="61">
        <v>5</v>
      </c>
      <c r="D198" s="234">
        <v>25462</v>
      </c>
    </row>
    <row r="199" spans="1:4" x14ac:dyDescent="0.25">
      <c r="A199" s="61">
        <v>9103</v>
      </c>
      <c r="B199" s="61" t="s">
        <v>13</v>
      </c>
      <c r="C199" s="61">
        <v>4</v>
      </c>
      <c r="D199" s="234">
        <v>18948</v>
      </c>
    </row>
    <row r="200" spans="1:4" x14ac:dyDescent="0.25">
      <c r="A200" s="61">
        <v>9104</v>
      </c>
      <c r="B200" s="61" t="s">
        <v>96</v>
      </c>
      <c r="C200" s="61">
        <v>5</v>
      </c>
      <c r="D200" s="234">
        <v>7715</v>
      </c>
    </row>
    <row r="201" spans="1:4" x14ac:dyDescent="0.25">
      <c r="A201" s="61">
        <v>9105</v>
      </c>
      <c r="B201" s="61" t="s">
        <v>180</v>
      </c>
      <c r="C201" s="61">
        <v>5</v>
      </c>
      <c r="D201" s="234">
        <v>28036</v>
      </c>
    </row>
    <row r="202" spans="1:4" x14ac:dyDescent="0.25">
      <c r="A202" s="61">
        <v>9106</v>
      </c>
      <c r="B202" s="61" t="s">
        <v>181</v>
      </c>
      <c r="C202" s="61">
        <v>5</v>
      </c>
      <c r="D202" s="234">
        <v>10829</v>
      </c>
    </row>
    <row r="203" spans="1:4" x14ac:dyDescent="0.25">
      <c r="A203" s="61">
        <v>9107</v>
      </c>
      <c r="B203" s="61" t="s">
        <v>34</v>
      </c>
      <c r="C203" s="61">
        <v>3</v>
      </c>
      <c r="D203" s="234">
        <v>15454</v>
      </c>
    </row>
    <row r="204" spans="1:4" x14ac:dyDescent="0.25">
      <c r="A204" s="61">
        <v>9108</v>
      </c>
      <c r="B204" s="61" t="s">
        <v>182</v>
      </c>
      <c r="C204" s="61">
        <v>3</v>
      </c>
      <c r="D204" s="234">
        <v>36157</v>
      </c>
    </row>
    <row r="205" spans="1:4" x14ac:dyDescent="0.25">
      <c r="A205" s="61">
        <v>9109</v>
      </c>
      <c r="B205" s="61" t="s">
        <v>89</v>
      </c>
      <c r="C205" s="61">
        <v>3</v>
      </c>
      <c r="D205" s="234">
        <v>21692</v>
      </c>
    </row>
    <row r="206" spans="1:4" x14ac:dyDescent="0.25">
      <c r="A206" s="61">
        <v>9110</v>
      </c>
      <c r="B206" s="61" t="s">
        <v>322</v>
      </c>
      <c r="C206" s="61">
        <v>5</v>
      </c>
      <c r="D206" s="234">
        <v>5411</v>
      </c>
    </row>
    <row r="207" spans="1:4" x14ac:dyDescent="0.25">
      <c r="A207" s="61">
        <v>9111</v>
      </c>
      <c r="B207" s="61" t="s">
        <v>183</v>
      </c>
      <c r="C207" s="61">
        <v>5</v>
      </c>
      <c r="D207" s="234">
        <v>32533</v>
      </c>
    </row>
    <row r="208" spans="1:4" x14ac:dyDescent="0.25">
      <c r="A208" s="61">
        <v>9112</v>
      </c>
      <c r="B208" s="61" t="s">
        <v>130</v>
      </c>
      <c r="C208" s="61">
        <v>3</v>
      </c>
      <c r="D208" s="234">
        <v>76134</v>
      </c>
    </row>
    <row r="209" spans="1:4" x14ac:dyDescent="0.25">
      <c r="A209" s="61">
        <v>9113</v>
      </c>
      <c r="B209" s="61" t="s">
        <v>184</v>
      </c>
      <c r="C209" s="61">
        <v>5</v>
      </c>
      <c r="D209" s="234">
        <v>6981</v>
      </c>
    </row>
    <row r="210" spans="1:4" x14ac:dyDescent="0.25">
      <c r="A210" s="61">
        <v>9114</v>
      </c>
      <c r="B210" s="61" t="s">
        <v>41</v>
      </c>
      <c r="C210" s="61">
        <v>3</v>
      </c>
      <c r="D210" s="234">
        <v>24167</v>
      </c>
    </row>
    <row r="211" spans="1:4" x14ac:dyDescent="0.25">
      <c r="A211" s="61">
        <v>9115</v>
      </c>
      <c r="B211" s="61" t="s">
        <v>14</v>
      </c>
      <c r="C211" s="61">
        <v>4</v>
      </c>
      <c r="D211" s="234">
        <v>33335</v>
      </c>
    </row>
    <row r="212" spans="1:4" x14ac:dyDescent="0.25">
      <c r="A212" s="61">
        <v>9116</v>
      </c>
      <c r="B212" s="61" t="s">
        <v>101</v>
      </c>
      <c r="C212" s="61">
        <v>5</v>
      </c>
      <c r="D212" s="234">
        <v>13229</v>
      </c>
    </row>
    <row r="213" spans="1:4" x14ac:dyDescent="0.25">
      <c r="A213" s="61">
        <v>9117</v>
      </c>
      <c r="B213" s="61" t="s">
        <v>323</v>
      </c>
      <c r="C213" s="61">
        <v>5</v>
      </c>
      <c r="D213" s="234">
        <v>15788</v>
      </c>
    </row>
    <row r="214" spans="1:4" x14ac:dyDescent="0.25">
      <c r="A214" s="61">
        <v>9118</v>
      </c>
      <c r="B214" s="61" t="s">
        <v>220</v>
      </c>
      <c r="C214" s="61">
        <v>5</v>
      </c>
      <c r="D214" s="234">
        <v>10054</v>
      </c>
    </row>
    <row r="215" spans="1:4" x14ac:dyDescent="0.25">
      <c r="A215" s="61">
        <v>9119</v>
      </c>
      <c r="B215" s="61" t="s">
        <v>67</v>
      </c>
      <c r="C215" s="61">
        <v>4</v>
      </c>
      <c r="D215" s="234">
        <v>23996</v>
      </c>
    </row>
    <row r="216" spans="1:4" x14ac:dyDescent="0.25">
      <c r="A216" s="61">
        <v>9120</v>
      </c>
      <c r="B216" s="61" t="s">
        <v>124</v>
      </c>
      <c r="C216" s="61">
        <v>3</v>
      </c>
      <c r="D216" s="234">
        <v>59518</v>
      </c>
    </row>
    <row r="217" spans="1:4" x14ac:dyDescent="0.25">
      <c r="A217" s="61">
        <v>9121</v>
      </c>
      <c r="B217" s="61" t="s">
        <v>258</v>
      </c>
      <c r="C217" s="61">
        <v>5</v>
      </c>
      <c r="D217" s="234">
        <v>10975</v>
      </c>
    </row>
    <row r="218" spans="1:4" x14ac:dyDescent="0.25">
      <c r="A218" s="61">
        <v>9201</v>
      </c>
      <c r="B218" s="61" t="s">
        <v>100</v>
      </c>
      <c r="C218" s="61">
        <v>3</v>
      </c>
      <c r="D218" s="234">
        <v>51268</v>
      </c>
    </row>
    <row r="219" spans="1:4" x14ac:dyDescent="0.25">
      <c r="A219" s="61">
        <v>9202</v>
      </c>
      <c r="B219" s="61" t="s">
        <v>49</v>
      </c>
      <c r="C219" s="61">
        <v>3</v>
      </c>
      <c r="D219" s="234">
        <v>21263</v>
      </c>
    </row>
    <row r="220" spans="1:4" x14ac:dyDescent="0.25">
      <c r="A220" s="61">
        <v>9203</v>
      </c>
      <c r="B220" s="61" t="s">
        <v>238</v>
      </c>
      <c r="C220" s="61">
        <v>3</v>
      </c>
      <c r="D220" s="234">
        <v>15188</v>
      </c>
    </row>
    <row r="221" spans="1:4" x14ac:dyDescent="0.25">
      <c r="A221" s="61">
        <v>9204</v>
      </c>
      <c r="B221" s="61" t="s">
        <v>185</v>
      </c>
      <c r="C221" s="61">
        <v>5</v>
      </c>
      <c r="D221" s="234">
        <v>9076</v>
      </c>
    </row>
    <row r="222" spans="1:4" x14ac:dyDescent="0.25">
      <c r="A222" s="61">
        <v>9205</v>
      </c>
      <c r="B222" s="61" t="s">
        <v>145</v>
      </c>
      <c r="C222" s="61">
        <v>5</v>
      </c>
      <c r="D222" s="234">
        <v>11548</v>
      </c>
    </row>
    <row r="223" spans="1:4" x14ac:dyDescent="0.25">
      <c r="A223" s="61">
        <v>9206</v>
      </c>
      <c r="B223" s="61" t="s">
        <v>11</v>
      </c>
      <c r="C223" s="61">
        <v>5</v>
      </c>
      <c r="D223" s="234">
        <v>6125</v>
      </c>
    </row>
    <row r="224" spans="1:4" x14ac:dyDescent="0.25">
      <c r="A224" s="61">
        <v>9207</v>
      </c>
      <c r="B224" s="61" t="s">
        <v>149</v>
      </c>
      <c r="C224" s="61">
        <v>5</v>
      </c>
      <c r="D224" s="234">
        <v>10101</v>
      </c>
    </row>
    <row r="225" spans="1:4" x14ac:dyDescent="0.25">
      <c r="A225" s="61">
        <v>9208</v>
      </c>
      <c r="B225" s="61" t="s">
        <v>132</v>
      </c>
      <c r="C225" s="61">
        <v>5</v>
      </c>
      <c r="D225" s="234">
        <v>11336</v>
      </c>
    </row>
    <row r="226" spans="1:4" x14ac:dyDescent="0.25">
      <c r="A226" s="61">
        <v>9209</v>
      </c>
      <c r="B226" s="61" t="s">
        <v>324</v>
      </c>
      <c r="C226" s="61">
        <v>3</v>
      </c>
      <c r="D226" s="234">
        <v>8927</v>
      </c>
    </row>
    <row r="227" spans="1:4" x14ac:dyDescent="0.25">
      <c r="A227" s="61">
        <v>9210</v>
      </c>
      <c r="B227" s="61" t="s">
        <v>419</v>
      </c>
      <c r="C227" s="61">
        <v>3</v>
      </c>
      <c r="D227" s="234">
        <v>17807</v>
      </c>
    </row>
    <row r="228" spans="1:4" x14ac:dyDescent="0.25">
      <c r="A228" s="61">
        <v>9211</v>
      </c>
      <c r="B228" s="61" t="s">
        <v>151</v>
      </c>
      <c r="C228" s="61">
        <v>3</v>
      </c>
      <c r="D228" s="234">
        <v>32677</v>
      </c>
    </row>
    <row r="229" spans="1:4" x14ac:dyDescent="0.25">
      <c r="A229" s="61">
        <v>10101</v>
      </c>
      <c r="B229" s="61" t="s">
        <v>229</v>
      </c>
      <c r="C229" s="61">
        <v>2</v>
      </c>
      <c r="D229" s="234">
        <v>248945</v>
      </c>
    </row>
    <row r="230" spans="1:4" x14ac:dyDescent="0.25">
      <c r="A230" s="61">
        <v>10102</v>
      </c>
      <c r="B230" s="61" t="s">
        <v>37</v>
      </c>
      <c r="C230" s="61">
        <v>4</v>
      </c>
      <c r="D230" s="234">
        <v>35889</v>
      </c>
    </row>
    <row r="231" spans="1:4" x14ac:dyDescent="0.25">
      <c r="A231" s="61">
        <v>10103</v>
      </c>
      <c r="B231" s="61" t="s">
        <v>24</v>
      </c>
      <c r="C231" s="61">
        <v>4</v>
      </c>
      <c r="D231" s="234">
        <v>4285</v>
      </c>
    </row>
    <row r="232" spans="1:4" x14ac:dyDescent="0.25">
      <c r="A232" s="61">
        <v>10104</v>
      </c>
      <c r="B232" s="61" t="s">
        <v>23</v>
      </c>
      <c r="C232" s="61">
        <v>4</v>
      </c>
      <c r="D232" s="234">
        <v>12205</v>
      </c>
    </row>
    <row r="233" spans="1:4" x14ac:dyDescent="0.25">
      <c r="A233" s="61">
        <v>10105</v>
      </c>
      <c r="B233" s="61" t="s">
        <v>187</v>
      </c>
      <c r="C233" s="61">
        <v>4</v>
      </c>
      <c r="D233" s="234">
        <v>18350</v>
      </c>
    </row>
    <row r="234" spans="1:4" x14ac:dyDescent="0.25">
      <c r="A234" s="61">
        <v>10106</v>
      </c>
      <c r="B234" s="61" t="s">
        <v>188</v>
      </c>
      <c r="C234" s="61">
        <v>4</v>
      </c>
      <c r="D234" s="234">
        <v>16245</v>
      </c>
    </row>
    <row r="235" spans="1:4" x14ac:dyDescent="0.25">
      <c r="A235" s="61">
        <v>10107</v>
      </c>
      <c r="B235" s="61" t="s">
        <v>325</v>
      </c>
      <c r="C235" s="61">
        <v>4</v>
      </c>
      <c r="D235" s="234">
        <v>18540</v>
      </c>
    </row>
    <row r="236" spans="1:4" x14ac:dyDescent="0.25">
      <c r="A236" s="61">
        <v>10108</v>
      </c>
      <c r="B236" s="61" t="s">
        <v>225</v>
      </c>
      <c r="C236" s="61">
        <v>4</v>
      </c>
      <c r="D236" s="234">
        <v>13291</v>
      </c>
    </row>
    <row r="237" spans="1:4" x14ac:dyDescent="0.25">
      <c r="A237" s="61">
        <v>10109</v>
      </c>
      <c r="B237" s="61" t="s">
        <v>31</v>
      </c>
      <c r="C237" s="61">
        <v>2</v>
      </c>
      <c r="D237" s="234">
        <v>41255</v>
      </c>
    </row>
    <row r="238" spans="1:4" x14ac:dyDescent="0.25">
      <c r="A238" s="61">
        <v>10201</v>
      </c>
      <c r="B238" s="61" t="s">
        <v>55</v>
      </c>
      <c r="C238" s="61">
        <v>3</v>
      </c>
      <c r="D238" s="234">
        <v>54323</v>
      </c>
    </row>
    <row r="239" spans="1:4" x14ac:dyDescent="0.25">
      <c r="A239" s="61">
        <v>10202</v>
      </c>
      <c r="B239" s="61" t="s">
        <v>218</v>
      </c>
      <c r="C239" s="61">
        <v>3</v>
      </c>
      <c r="D239" s="234">
        <v>42137</v>
      </c>
    </row>
    <row r="240" spans="1:4" x14ac:dyDescent="0.25">
      <c r="A240" s="61">
        <v>10203</v>
      </c>
      <c r="B240" s="61" t="s">
        <v>189</v>
      </c>
      <c r="C240" s="61">
        <v>4</v>
      </c>
      <c r="D240" s="234">
        <v>15205</v>
      </c>
    </row>
    <row r="241" spans="1:4" x14ac:dyDescent="0.25">
      <c r="A241" s="61">
        <v>10204</v>
      </c>
      <c r="B241" s="61" t="s">
        <v>271</v>
      </c>
      <c r="C241" s="61">
        <v>5</v>
      </c>
      <c r="D241" s="234">
        <v>4032</v>
      </c>
    </row>
    <row r="242" spans="1:4" x14ac:dyDescent="0.25">
      <c r="A242" s="61">
        <v>10205</v>
      </c>
      <c r="B242" s="61" t="s">
        <v>190</v>
      </c>
      <c r="C242" s="61">
        <v>4</v>
      </c>
      <c r="D242" s="234">
        <v>15906</v>
      </c>
    </row>
    <row r="243" spans="1:4" x14ac:dyDescent="0.25">
      <c r="A243" s="61">
        <v>10206</v>
      </c>
      <c r="B243" s="61" t="s">
        <v>262</v>
      </c>
      <c r="C243" s="61">
        <v>5</v>
      </c>
      <c r="D243" s="234">
        <v>4025</v>
      </c>
    </row>
    <row r="244" spans="1:4" x14ac:dyDescent="0.25">
      <c r="A244" s="61">
        <v>10207</v>
      </c>
      <c r="B244" s="61" t="s">
        <v>366</v>
      </c>
      <c r="C244" s="61">
        <v>5</v>
      </c>
      <c r="D244" s="234">
        <v>5312</v>
      </c>
    </row>
    <row r="245" spans="1:4" x14ac:dyDescent="0.25">
      <c r="A245" s="61">
        <v>10208</v>
      </c>
      <c r="B245" s="61" t="s">
        <v>28</v>
      </c>
      <c r="C245" s="61">
        <v>4</v>
      </c>
      <c r="D245" s="234">
        <v>34197</v>
      </c>
    </row>
    <row r="246" spans="1:4" x14ac:dyDescent="0.25">
      <c r="A246" s="61">
        <v>10209</v>
      </c>
      <c r="B246" s="61" t="s">
        <v>25</v>
      </c>
      <c r="C246" s="61">
        <v>5</v>
      </c>
      <c r="D246" s="234">
        <v>9258</v>
      </c>
    </row>
    <row r="247" spans="1:4" x14ac:dyDescent="0.25">
      <c r="A247" s="61">
        <v>10210</v>
      </c>
      <c r="B247" s="61" t="s">
        <v>140</v>
      </c>
      <c r="C247" s="61">
        <v>4</v>
      </c>
      <c r="D247" s="234">
        <v>8958</v>
      </c>
    </row>
    <row r="248" spans="1:4" x14ac:dyDescent="0.25">
      <c r="A248" s="61">
        <v>10301</v>
      </c>
      <c r="B248" s="61" t="s">
        <v>215</v>
      </c>
      <c r="C248" s="61">
        <v>2</v>
      </c>
      <c r="D248" s="234">
        <v>165486</v>
      </c>
    </row>
    <row r="249" spans="1:4" x14ac:dyDescent="0.25">
      <c r="A249" s="61">
        <v>10302</v>
      </c>
      <c r="B249" s="61" t="s">
        <v>326</v>
      </c>
      <c r="C249" s="61">
        <v>4</v>
      </c>
      <c r="D249" s="234">
        <v>9131</v>
      </c>
    </row>
    <row r="250" spans="1:4" x14ac:dyDescent="0.25">
      <c r="A250" s="61">
        <v>10303</v>
      </c>
      <c r="B250" s="61" t="s">
        <v>205</v>
      </c>
      <c r="C250" s="61">
        <v>4</v>
      </c>
      <c r="D250" s="234">
        <v>20592</v>
      </c>
    </row>
    <row r="251" spans="1:4" x14ac:dyDescent="0.25">
      <c r="A251" s="61">
        <v>10304</v>
      </c>
      <c r="B251" s="61" t="s">
        <v>59</v>
      </c>
      <c r="C251" s="61">
        <v>4</v>
      </c>
      <c r="D251" s="234">
        <v>11235</v>
      </c>
    </row>
    <row r="252" spans="1:4" x14ac:dyDescent="0.25">
      <c r="A252" s="61">
        <v>10305</v>
      </c>
      <c r="B252" s="61" t="s">
        <v>418</v>
      </c>
      <c r="C252" s="61">
        <v>4</v>
      </c>
      <c r="D252" s="234">
        <v>12892</v>
      </c>
    </row>
    <row r="253" spans="1:4" x14ac:dyDescent="0.25">
      <c r="A253" s="61">
        <v>10306</v>
      </c>
      <c r="B253" s="61" t="s">
        <v>328</v>
      </c>
      <c r="C253" s="61">
        <v>5</v>
      </c>
      <c r="D253" s="234">
        <v>7677</v>
      </c>
    </row>
    <row r="254" spans="1:4" x14ac:dyDescent="0.25">
      <c r="A254" s="61">
        <v>10307</v>
      </c>
      <c r="B254" s="61" t="s">
        <v>40</v>
      </c>
      <c r="C254" s="61">
        <v>4</v>
      </c>
      <c r="D254" s="234">
        <v>8752</v>
      </c>
    </row>
    <row r="255" spans="1:4" x14ac:dyDescent="0.25">
      <c r="A255" s="61">
        <v>10401</v>
      </c>
      <c r="B255" s="61" t="s">
        <v>329</v>
      </c>
      <c r="C255" s="61">
        <v>4</v>
      </c>
      <c r="D255" s="234">
        <v>7016</v>
      </c>
    </row>
    <row r="256" spans="1:4" x14ac:dyDescent="0.25">
      <c r="A256" s="61">
        <v>10402</v>
      </c>
      <c r="B256" s="61" t="s">
        <v>141</v>
      </c>
      <c r="C256" s="61">
        <v>4</v>
      </c>
      <c r="D256" s="234">
        <v>1816</v>
      </c>
    </row>
    <row r="257" spans="1:4" x14ac:dyDescent="0.25">
      <c r="A257" s="61">
        <v>10403</v>
      </c>
      <c r="B257" s="61" t="s">
        <v>191</v>
      </c>
      <c r="C257" s="61">
        <v>4</v>
      </c>
      <c r="D257" s="234">
        <v>8384</v>
      </c>
    </row>
    <row r="258" spans="1:4" x14ac:dyDescent="0.25">
      <c r="A258" s="61">
        <v>10404</v>
      </c>
      <c r="B258" s="61" t="s">
        <v>19</v>
      </c>
      <c r="C258" s="61">
        <v>4</v>
      </c>
      <c r="D258" s="234">
        <v>1632</v>
      </c>
    </row>
    <row r="259" spans="1:4" x14ac:dyDescent="0.25">
      <c r="A259" s="61">
        <v>11101</v>
      </c>
      <c r="B259" s="61" t="s">
        <v>393</v>
      </c>
      <c r="C259" s="61">
        <v>2</v>
      </c>
      <c r="D259" s="234">
        <v>59221</v>
      </c>
    </row>
    <row r="260" spans="1:4" x14ac:dyDescent="0.25">
      <c r="A260" s="61">
        <v>11102</v>
      </c>
      <c r="B260" s="61" t="s">
        <v>330</v>
      </c>
      <c r="C260" s="61">
        <v>5</v>
      </c>
      <c r="D260" s="234">
        <v>925</v>
      </c>
    </row>
    <row r="261" spans="1:4" x14ac:dyDescent="0.25">
      <c r="A261" s="61">
        <v>11201</v>
      </c>
      <c r="B261" s="61" t="s">
        <v>525</v>
      </c>
      <c r="C261" s="61">
        <v>4</v>
      </c>
      <c r="D261" s="234">
        <v>27187</v>
      </c>
    </row>
    <row r="262" spans="1:4" x14ac:dyDescent="0.25">
      <c r="A262" s="61">
        <v>11202</v>
      </c>
      <c r="B262" s="61" t="s">
        <v>331</v>
      </c>
      <c r="C262" s="61">
        <v>4</v>
      </c>
      <c r="D262" s="234">
        <v>6166</v>
      </c>
    </row>
    <row r="263" spans="1:4" x14ac:dyDescent="0.25">
      <c r="A263" s="61">
        <v>11203</v>
      </c>
      <c r="B263" s="61" t="s">
        <v>332</v>
      </c>
      <c r="C263" s="61">
        <v>5</v>
      </c>
      <c r="D263" s="234">
        <v>1862</v>
      </c>
    </row>
    <row r="264" spans="1:4" x14ac:dyDescent="0.25">
      <c r="A264" s="61">
        <v>11301</v>
      </c>
      <c r="B264" s="61" t="s">
        <v>146</v>
      </c>
      <c r="C264" s="61">
        <v>4</v>
      </c>
      <c r="D264" s="234">
        <v>2759</v>
      </c>
    </row>
    <row r="265" spans="1:4" x14ac:dyDescent="0.25">
      <c r="A265" s="61">
        <v>11302</v>
      </c>
      <c r="B265" s="61" t="s">
        <v>4</v>
      </c>
      <c r="C265" s="61">
        <v>5</v>
      </c>
      <c r="D265" s="234">
        <v>700</v>
      </c>
    </row>
    <row r="266" spans="1:4" x14ac:dyDescent="0.25">
      <c r="A266" s="61">
        <v>11303</v>
      </c>
      <c r="B266" s="61" t="s">
        <v>192</v>
      </c>
      <c r="C266" s="61">
        <v>5</v>
      </c>
      <c r="D266" s="234">
        <v>652</v>
      </c>
    </row>
    <row r="267" spans="1:4" x14ac:dyDescent="0.25">
      <c r="A267" s="61">
        <v>11401</v>
      </c>
      <c r="B267" s="61" t="s">
        <v>240</v>
      </c>
      <c r="C267" s="61">
        <v>4</v>
      </c>
      <c r="D267" s="234">
        <v>5334</v>
      </c>
    </row>
    <row r="268" spans="1:4" x14ac:dyDescent="0.25">
      <c r="A268" s="61">
        <v>11402</v>
      </c>
      <c r="B268" s="61" t="s">
        <v>212</v>
      </c>
      <c r="C268" s="61">
        <v>4</v>
      </c>
      <c r="D268" s="234">
        <v>2079</v>
      </c>
    </row>
    <row r="269" spans="1:4" x14ac:dyDescent="0.25">
      <c r="A269" s="61">
        <v>12101</v>
      </c>
      <c r="B269" s="61" t="s">
        <v>193</v>
      </c>
      <c r="C269" s="61">
        <v>2</v>
      </c>
      <c r="D269" s="234">
        <v>125483</v>
      </c>
    </row>
    <row r="270" spans="1:4" x14ac:dyDescent="0.25">
      <c r="A270" s="61">
        <v>12102</v>
      </c>
      <c r="B270" s="61" t="s">
        <v>194</v>
      </c>
      <c r="C270" s="61">
        <v>5</v>
      </c>
      <c r="D270" s="234">
        <v>631</v>
      </c>
    </row>
    <row r="271" spans="1:4" x14ac:dyDescent="0.25">
      <c r="A271" s="61">
        <v>12103</v>
      </c>
      <c r="B271" s="61" t="s">
        <v>414</v>
      </c>
      <c r="C271" s="61">
        <v>5</v>
      </c>
      <c r="D271" s="234">
        <v>363</v>
      </c>
    </row>
    <row r="272" spans="1:4" x14ac:dyDescent="0.25">
      <c r="A272" s="61">
        <v>12104</v>
      </c>
      <c r="B272" s="61" t="s">
        <v>334</v>
      </c>
      <c r="C272" s="61">
        <v>4</v>
      </c>
      <c r="D272" s="234">
        <v>692</v>
      </c>
    </row>
    <row r="273" spans="1:4" x14ac:dyDescent="0.25">
      <c r="A273" s="61">
        <v>12201</v>
      </c>
      <c r="B273" s="61" t="s">
        <v>43</v>
      </c>
      <c r="C273" s="61">
        <v>4</v>
      </c>
      <c r="D273" s="234">
        <v>2837</v>
      </c>
    </row>
    <row r="274" spans="1:4" x14ac:dyDescent="0.25">
      <c r="A274" s="61">
        <v>12301</v>
      </c>
      <c r="B274" s="61" t="s">
        <v>195</v>
      </c>
      <c r="C274" s="61">
        <v>4</v>
      </c>
      <c r="D274" s="234">
        <v>5650</v>
      </c>
    </row>
    <row r="275" spans="1:4" x14ac:dyDescent="0.25">
      <c r="A275" s="61">
        <v>12302</v>
      </c>
      <c r="B275" s="61" t="s">
        <v>335</v>
      </c>
      <c r="C275" s="61">
        <v>4</v>
      </c>
      <c r="D275" s="234">
        <v>558</v>
      </c>
    </row>
    <row r="276" spans="1:4" x14ac:dyDescent="0.25">
      <c r="A276" s="61">
        <v>12303</v>
      </c>
      <c r="B276" s="61" t="s">
        <v>336</v>
      </c>
      <c r="C276" s="61">
        <v>5</v>
      </c>
      <c r="D276" s="234">
        <v>873</v>
      </c>
    </row>
    <row r="277" spans="1:4" x14ac:dyDescent="0.25">
      <c r="A277" s="61">
        <v>12401</v>
      </c>
      <c r="B277" s="61" t="s">
        <v>400</v>
      </c>
      <c r="C277" s="61">
        <v>3</v>
      </c>
      <c r="D277" s="234">
        <v>21327</v>
      </c>
    </row>
    <row r="278" spans="1:4" x14ac:dyDescent="0.25">
      <c r="A278" s="61">
        <v>12402</v>
      </c>
      <c r="B278" s="61" t="s">
        <v>338</v>
      </c>
      <c r="C278" s="61">
        <v>5</v>
      </c>
      <c r="D278" s="234">
        <v>1163</v>
      </c>
    </row>
    <row r="279" spans="1:4" x14ac:dyDescent="0.25">
      <c r="A279" s="61">
        <v>13101</v>
      </c>
      <c r="B279" s="61" t="s">
        <v>213</v>
      </c>
      <c r="C279" s="61">
        <v>1</v>
      </c>
      <c r="D279" s="234">
        <v>159919</v>
      </c>
    </row>
    <row r="280" spans="1:4" x14ac:dyDescent="0.25">
      <c r="A280" s="61">
        <v>13102</v>
      </c>
      <c r="B280" s="61" t="s">
        <v>98</v>
      </c>
      <c r="C280" s="61">
        <v>1</v>
      </c>
      <c r="D280" s="234">
        <v>65262</v>
      </c>
    </row>
    <row r="281" spans="1:4" x14ac:dyDescent="0.25">
      <c r="A281" s="61">
        <v>13103</v>
      </c>
      <c r="B281" s="61" t="s">
        <v>107</v>
      </c>
      <c r="C281" s="61">
        <v>1</v>
      </c>
      <c r="D281" s="234">
        <v>131850</v>
      </c>
    </row>
    <row r="282" spans="1:4" x14ac:dyDescent="0.25">
      <c r="A282" s="61">
        <v>13104</v>
      </c>
      <c r="B282" s="61" t="s">
        <v>409</v>
      </c>
      <c r="C282" s="61">
        <v>1</v>
      </c>
      <c r="D282" s="234">
        <v>104634</v>
      </c>
    </row>
    <row r="283" spans="1:4" x14ac:dyDescent="0.25">
      <c r="A283" s="61">
        <v>13105</v>
      </c>
      <c r="B283" s="61" t="s">
        <v>278</v>
      </c>
      <c r="C283" s="61">
        <v>1</v>
      </c>
      <c r="D283" s="234">
        <v>166514</v>
      </c>
    </row>
    <row r="284" spans="1:4" x14ac:dyDescent="0.25">
      <c r="A284" s="61">
        <v>13106</v>
      </c>
      <c r="B284" s="61" t="s">
        <v>408</v>
      </c>
      <c r="C284" s="61">
        <v>1</v>
      </c>
      <c r="D284" s="234">
        <v>109573</v>
      </c>
    </row>
    <row r="285" spans="1:4" x14ac:dyDescent="0.25">
      <c r="A285" s="61">
        <v>13107</v>
      </c>
      <c r="B285" s="61" t="s">
        <v>78</v>
      </c>
      <c r="C285" s="61">
        <v>1</v>
      </c>
      <c r="D285" s="234">
        <v>86201</v>
      </c>
    </row>
    <row r="286" spans="1:4" x14ac:dyDescent="0.25">
      <c r="A286" s="61">
        <v>13108</v>
      </c>
      <c r="B286" s="61" t="s">
        <v>196</v>
      </c>
      <c r="C286" s="61">
        <v>1</v>
      </c>
      <c r="D286" s="234">
        <v>49944</v>
      </c>
    </row>
    <row r="287" spans="1:4" x14ac:dyDescent="0.25">
      <c r="A287" s="61">
        <v>13109</v>
      </c>
      <c r="B287" s="61" t="s">
        <v>108</v>
      </c>
      <c r="C287" s="61">
        <v>1</v>
      </c>
      <c r="D287" s="234">
        <v>69943</v>
      </c>
    </row>
    <row r="288" spans="1:4" x14ac:dyDescent="0.25">
      <c r="A288" s="61">
        <v>13110</v>
      </c>
      <c r="B288" s="61" t="s">
        <v>339</v>
      </c>
      <c r="C288" s="61">
        <v>1</v>
      </c>
      <c r="D288" s="234">
        <v>397497</v>
      </c>
    </row>
    <row r="289" spans="1:4" x14ac:dyDescent="0.25">
      <c r="A289" s="61">
        <v>13111</v>
      </c>
      <c r="B289" s="61" t="s">
        <v>279</v>
      </c>
      <c r="C289" s="61">
        <v>1</v>
      </c>
      <c r="D289" s="234">
        <v>121833</v>
      </c>
    </row>
    <row r="290" spans="1:4" x14ac:dyDescent="0.25">
      <c r="A290" s="61">
        <v>13112</v>
      </c>
      <c r="B290" s="61" t="s">
        <v>131</v>
      </c>
      <c r="C290" s="61">
        <v>1</v>
      </c>
      <c r="D290" s="234">
        <v>202146</v>
      </c>
    </row>
    <row r="291" spans="1:4" x14ac:dyDescent="0.25">
      <c r="A291" s="61">
        <v>13113</v>
      </c>
      <c r="B291" s="61" t="s">
        <v>250</v>
      </c>
      <c r="C291" s="61">
        <v>1</v>
      </c>
      <c r="D291" s="234">
        <v>94802</v>
      </c>
    </row>
    <row r="292" spans="1:4" x14ac:dyDescent="0.25">
      <c r="A292" s="61">
        <v>13114</v>
      </c>
      <c r="B292" s="61" t="s">
        <v>340</v>
      </c>
      <c r="C292" s="61">
        <v>1</v>
      </c>
      <c r="D292" s="234">
        <v>289949</v>
      </c>
    </row>
    <row r="293" spans="1:4" x14ac:dyDescent="0.25">
      <c r="A293" s="61">
        <v>13115</v>
      </c>
      <c r="B293" s="61" t="s">
        <v>139</v>
      </c>
      <c r="C293" s="61">
        <v>1</v>
      </c>
      <c r="D293" s="234">
        <v>112822</v>
      </c>
    </row>
    <row r="294" spans="1:4" x14ac:dyDescent="0.25">
      <c r="A294" s="61">
        <v>13116</v>
      </c>
      <c r="B294" s="61" t="s">
        <v>22</v>
      </c>
      <c r="C294" s="61">
        <v>1</v>
      </c>
      <c r="D294" s="234">
        <v>97386</v>
      </c>
    </row>
    <row r="295" spans="1:4" x14ac:dyDescent="0.25">
      <c r="A295" s="61">
        <v>13117</v>
      </c>
      <c r="B295" s="61" t="s">
        <v>33</v>
      </c>
      <c r="C295" s="61">
        <v>1</v>
      </c>
      <c r="D295" s="234">
        <v>90047</v>
      </c>
    </row>
    <row r="296" spans="1:4" x14ac:dyDescent="0.25">
      <c r="A296" s="61">
        <v>13118</v>
      </c>
      <c r="B296" s="61" t="s">
        <v>209</v>
      </c>
      <c r="C296" s="61">
        <v>1</v>
      </c>
      <c r="D296" s="234">
        <v>95827</v>
      </c>
    </row>
    <row r="297" spans="1:4" x14ac:dyDescent="0.25">
      <c r="A297" s="61">
        <v>13119</v>
      </c>
      <c r="B297" s="61" t="s">
        <v>396</v>
      </c>
      <c r="C297" s="61">
        <v>1</v>
      </c>
      <c r="D297" s="234">
        <v>888377</v>
      </c>
    </row>
    <row r="298" spans="1:4" x14ac:dyDescent="0.25">
      <c r="A298" s="61">
        <v>13120</v>
      </c>
      <c r="B298" s="61" t="s">
        <v>341</v>
      </c>
      <c r="C298" s="61">
        <v>1</v>
      </c>
      <c r="D298" s="234">
        <v>142857</v>
      </c>
    </row>
    <row r="299" spans="1:4" x14ac:dyDescent="0.25">
      <c r="A299" s="61">
        <v>13121</v>
      </c>
      <c r="B299" s="61" t="s">
        <v>21</v>
      </c>
      <c r="C299" s="61">
        <v>1</v>
      </c>
      <c r="D299" s="234">
        <v>90565</v>
      </c>
    </row>
    <row r="300" spans="1:4" x14ac:dyDescent="0.25">
      <c r="A300" s="61">
        <v>13122</v>
      </c>
      <c r="B300" s="61" t="s">
        <v>438</v>
      </c>
      <c r="C300" s="61">
        <v>1</v>
      </c>
      <c r="D300" s="234">
        <v>249621</v>
      </c>
    </row>
    <row r="301" spans="1:4" x14ac:dyDescent="0.25">
      <c r="A301" s="61">
        <v>13123</v>
      </c>
      <c r="B301" s="61" t="s">
        <v>206</v>
      </c>
      <c r="C301" s="61">
        <v>1</v>
      </c>
      <c r="D301" s="234">
        <v>126487</v>
      </c>
    </row>
    <row r="302" spans="1:4" x14ac:dyDescent="0.25">
      <c r="A302" s="61">
        <v>13124</v>
      </c>
      <c r="B302" s="61" t="s">
        <v>126</v>
      </c>
      <c r="C302" s="61">
        <v>1</v>
      </c>
      <c r="D302" s="234">
        <v>274330</v>
      </c>
    </row>
    <row r="303" spans="1:4" x14ac:dyDescent="0.25">
      <c r="A303" s="61">
        <v>13125</v>
      </c>
      <c r="B303" s="61" t="s">
        <v>230</v>
      </c>
      <c r="C303" s="61">
        <v>1</v>
      </c>
      <c r="D303" s="234">
        <v>222145</v>
      </c>
    </row>
    <row r="304" spans="1:4" x14ac:dyDescent="0.25">
      <c r="A304" s="61">
        <v>13126</v>
      </c>
      <c r="B304" s="61" t="s">
        <v>106</v>
      </c>
      <c r="C304" s="61">
        <v>1</v>
      </c>
      <c r="D304" s="234">
        <v>85118</v>
      </c>
    </row>
    <row r="305" spans="1:4" x14ac:dyDescent="0.25">
      <c r="A305" s="61">
        <v>13127</v>
      </c>
      <c r="B305" s="61" t="s">
        <v>235</v>
      </c>
      <c r="C305" s="61">
        <v>1</v>
      </c>
      <c r="D305" s="234">
        <v>122050</v>
      </c>
    </row>
    <row r="306" spans="1:4" x14ac:dyDescent="0.25">
      <c r="A306" s="61">
        <v>13128</v>
      </c>
      <c r="B306" s="61" t="s">
        <v>82</v>
      </c>
      <c r="C306" s="61">
        <v>1</v>
      </c>
      <c r="D306" s="234">
        <v>129531</v>
      </c>
    </row>
    <row r="307" spans="1:4" x14ac:dyDescent="0.25">
      <c r="A307" s="61">
        <v>13129</v>
      </c>
      <c r="B307" s="61" t="s">
        <v>406</v>
      </c>
      <c r="C307" s="61">
        <v>1</v>
      </c>
      <c r="D307" s="234">
        <v>75305</v>
      </c>
    </row>
    <row r="308" spans="1:4" x14ac:dyDescent="0.25">
      <c r="A308" s="61">
        <v>13130</v>
      </c>
      <c r="B308" s="61" t="s">
        <v>197</v>
      </c>
      <c r="C308" s="61">
        <v>1</v>
      </c>
      <c r="D308" s="234">
        <v>69959</v>
      </c>
    </row>
    <row r="309" spans="1:4" x14ac:dyDescent="0.25">
      <c r="A309" s="61">
        <v>13131</v>
      </c>
      <c r="B309" s="61" t="s">
        <v>405</v>
      </c>
      <c r="C309" s="61">
        <v>1</v>
      </c>
      <c r="D309" s="234">
        <v>82580</v>
      </c>
    </row>
    <row r="310" spans="1:4" x14ac:dyDescent="0.25">
      <c r="A310" s="61">
        <v>13132</v>
      </c>
      <c r="B310" s="61" t="s">
        <v>267</v>
      </c>
      <c r="C310" s="61">
        <v>1</v>
      </c>
      <c r="D310" s="234">
        <v>78964</v>
      </c>
    </row>
    <row r="311" spans="1:4" x14ac:dyDescent="0.25">
      <c r="A311" s="61">
        <v>13201</v>
      </c>
      <c r="B311" s="61" t="s">
        <v>68</v>
      </c>
      <c r="C311" s="61">
        <v>1</v>
      </c>
      <c r="D311" s="234">
        <v>757721</v>
      </c>
    </row>
    <row r="312" spans="1:4" x14ac:dyDescent="0.25">
      <c r="A312" s="61">
        <v>13202</v>
      </c>
      <c r="B312" s="61" t="s">
        <v>134</v>
      </c>
      <c r="C312" s="61">
        <v>2</v>
      </c>
      <c r="D312" s="234">
        <v>24180</v>
      </c>
    </row>
    <row r="313" spans="1:4" x14ac:dyDescent="0.25">
      <c r="A313" s="61">
        <v>13203</v>
      </c>
      <c r="B313" s="61" t="s">
        <v>379</v>
      </c>
      <c r="C313" s="61">
        <v>4</v>
      </c>
      <c r="D313" s="234">
        <v>14455</v>
      </c>
    </row>
    <row r="314" spans="1:4" x14ac:dyDescent="0.25">
      <c r="A314" s="61">
        <v>13301</v>
      </c>
      <c r="B314" s="61" t="s">
        <v>105</v>
      </c>
      <c r="C314" s="61">
        <v>2</v>
      </c>
      <c r="D314" s="234">
        <v>116410</v>
      </c>
    </row>
    <row r="315" spans="1:4" x14ac:dyDescent="0.25">
      <c r="A315" s="61">
        <v>13302</v>
      </c>
      <c r="B315" s="61" t="s">
        <v>103</v>
      </c>
      <c r="C315" s="61">
        <v>2</v>
      </c>
      <c r="D315" s="234">
        <v>67256</v>
      </c>
    </row>
    <row r="316" spans="1:4" x14ac:dyDescent="0.25">
      <c r="A316" s="61">
        <v>13303</v>
      </c>
      <c r="B316" s="61" t="s">
        <v>401</v>
      </c>
      <c r="C316" s="61">
        <v>4</v>
      </c>
      <c r="D316" s="234">
        <v>16405</v>
      </c>
    </row>
    <row r="317" spans="1:4" x14ac:dyDescent="0.25">
      <c r="A317" s="61">
        <v>13401</v>
      </c>
      <c r="B317" s="61" t="s">
        <v>116</v>
      </c>
      <c r="C317" s="61">
        <v>1</v>
      </c>
      <c r="D317" s="234">
        <v>315221</v>
      </c>
    </row>
    <row r="318" spans="1:4" x14ac:dyDescent="0.25">
      <c r="A318" s="61">
        <v>13402</v>
      </c>
      <c r="B318" s="61" t="s">
        <v>228</v>
      </c>
      <c r="C318" s="61">
        <v>2</v>
      </c>
      <c r="D318" s="234">
        <v>74232</v>
      </c>
    </row>
    <row r="319" spans="1:4" x14ac:dyDescent="0.25">
      <c r="A319" s="61">
        <v>13403</v>
      </c>
      <c r="B319" s="61" t="s">
        <v>198</v>
      </c>
      <c r="C319" s="61">
        <v>4</v>
      </c>
      <c r="D319" s="234">
        <v>27781</v>
      </c>
    </row>
    <row r="320" spans="1:4" x14ac:dyDescent="0.25">
      <c r="A320" s="61">
        <v>13404</v>
      </c>
      <c r="B320" s="61" t="s">
        <v>112</v>
      </c>
      <c r="C320" s="61">
        <v>4</v>
      </c>
      <c r="D320" s="234">
        <v>66512</v>
      </c>
    </row>
    <row r="321" spans="1:4" x14ac:dyDescent="0.25">
      <c r="A321" s="61">
        <v>13501</v>
      </c>
      <c r="B321" s="61" t="s">
        <v>104</v>
      </c>
      <c r="C321" s="61">
        <v>4</v>
      </c>
      <c r="D321" s="234">
        <v>107698</v>
      </c>
    </row>
    <row r="322" spans="1:4" x14ac:dyDescent="0.25">
      <c r="A322" s="61">
        <v>13502</v>
      </c>
      <c r="B322" s="61" t="s">
        <v>380</v>
      </c>
      <c r="C322" s="61">
        <v>4</v>
      </c>
      <c r="D322" s="234">
        <v>4646</v>
      </c>
    </row>
    <row r="323" spans="1:4" x14ac:dyDescent="0.25">
      <c r="A323" s="61">
        <v>13503</v>
      </c>
      <c r="B323" s="61" t="s">
        <v>381</v>
      </c>
      <c r="C323" s="61">
        <v>4</v>
      </c>
      <c r="D323" s="234">
        <v>30157</v>
      </c>
    </row>
    <row r="324" spans="1:4" x14ac:dyDescent="0.25">
      <c r="A324" s="61">
        <v>13504</v>
      </c>
      <c r="B324" s="61" t="s">
        <v>367</v>
      </c>
      <c r="C324" s="61">
        <v>5</v>
      </c>
      <c r="D324" s="234">
        <v>11823</v>
      </c>
    </row>
    <row r="325" spans="1:4" x14ac:dyDescent="0.25">
      <c r="A325" s="61">
        <v>13505</v>
      </c>
      <c r="B325" s="61" t="s">
        <v>200</v>
      </c>
      <c r="C325" s="61">
        <v>5</v>
      </c>
      <c r="D325" s="234">
        <v>8062</v>
      </c>
    </row>
    <row r="326" spans="1:4" x14ac:dyDescent="0.25">
      <c r="A326" s="61">
        <v>13601</v>
      </c>
      <c r="B326" s="61" t="s">
        <v>150</v>
      </c>
      <c r="C326" s="61">
        <v>2</v>
      </c>
      <c r="D326" s="234">
        <v>78887</v>
      </c>
    </row>
    <row r="327" spans="1:4" x14ac:dyDescent="0.25">
      <c r="A327" s="61">
        <v>13602</v>
      </c>
      <c r="B327" s="61" t="s">
        <v>201</v>
      </c>
      <c r="C327" s="61">
        <v>3</v>
      </c>
      <c r="D327" s="234">
        <v>31525</v>
      </c>
    </row>
    <row r="328" spans="1:4" x14ac:dyDescent="0.25">
      <c r="A328" s="61">
        <v>13603</v>
      </c>
      <c r="B328" s="61" t="s">
        <v>237</v>
      </c>
      <c r="C328" s="61">
        <v>4</v>
      </c>
      <c r="D328" s="234">
        <v>32174</v>
      </c>
    </row>
    <row r="329" spans="1:4" x14ac:dyDescent="0.25">
      <c r="A329" s="61">
        <v>13604</v>
      </c>
      <c r="B329" s="61" t="s">
        <v>256</v>
      </c>
      <c r="C329" s="61">
        <v>2</v>
      </c>
      <c r="D329" s="234">
        <v>50696</v>
      </c>
    </row>
    <row r="330" spans="1:4" x14ac:dyDescent="0.25">
      <c r="A330" s="61">
        <v>13605</v>
      </c>
      <c r="B330" s="61" t="s">
        <v>439</v>
      </c>
      <c r="C330" s="61">
        <v>2</v>
      </c>
      <c r="D330" s="234">
        <v>87741</v>
      </c>
    </row>
    <row r="331" spans="1:4" x14ac:dyDescent="0.25">
      <c r="A331" s="61">
        <v>14101</v>
      </c>
      <c r="B331" s="61" t="s">
        <v>88</v>
      </c>
      <c r="C331" s="61">
        <v>2</v>
      </c>
      <c r="D331" s="234">
        <v>163148</v>
      </c>
    </row>
    <row r="332" spans="1:4" x14ac:dyDescent="0.25">
      <c r="A332" s="61">
        <v>14102</v>
      </c>
      <c r="B332" s="61" t="s">
        <v>202</v>
      </c>
      <c r="C332" s="61">
        <v>5</v>
      </c>
      <c r="D332" s="234">
        <v>4909</v>
      </c>
    </row>
    <row r="333" spans="1:4" x14ac:dyDescent="0.25">
      <c r="A333" s="61">
        <v>14103</v>
      </c>
      <c r="B333" s="61" t="s">
        <v>7</v>
      </c>
      <c r="C333" s="61">
        <v>3</v>
      </c>
      <c r="D333" s="234">
        <v>16663</v>
      </c>
    </row>
    <row r="334" spans="1:4" x14ac:dyDescent="0.25">
      <c r="A334" s="61">
        <v>14104</v>
      </c>
      <c r="B334" s="61" t="s">
        <v>118</v>
      </c>
      <c r="C334" s="61">
        <v>4</v>
      </c>
      <c r="D334" s="234">
        <v>21808</v>
      </c>
    </row>
    <row r="335" spans="1:4" x14ac:dyDescent="0.25">
      <c r="A335" s="61">
        <v>14105</v>
      </c>
      <c r="B335" s="61" t="s">
        <v>269</v>
      </c>
      <c r="C335" s="61">
        <v>4</v>
      </c>
      <c r="D335" s="234">
        <v>6916</v>
      </c>
    </row>
    <row r="336" spans="1:4" x14ac:dyDescent="0.25">
      <c r="A336" s="61">
        <v>14106</v>
      </c>
      <c r="B336" s="61" t="s">
        <v>32</v>
      </c>
      <c r="C336" s="61">
        <v>4</v>
      </c>
      <c r="D336" s="234">
        <v>18386</v>
      </c>
    </row>
    <row r="337" spans="1:4" x14ac:dyDescent="0.25">
      <c r="A337" s="61">
        <v>14107</v>
      </c>
      <c r="B337" s="61" t="s">
        <v>148</v>
      </c>
      <c r="C337" s="61">
        <v>4</v>
      </c>
      <c r="D337" s="234">
        <v>19898</v>
      </c>
    </row>
    <row r="338" spans="1:4" x14ac:dyDescent="0.25">
      <c r="A338" s="61">
        <v>14108</v>
      </c>
      <c r="B338" s="61" t="s">
        <v>274</v>
      </c>
      <c r="C338" s="61">
        <v>5</v>
      </c>
      <c r="D338" s="234">
        <v>35185</v>
      </c>
    </row>
    <row r="339" spans="1:4" x14ac:dyDescent="0.25">
      <c r="A339" s="61">
        <v>14201</v>
      </c>
      <c r="B339" s="61" t="s">
        <v>203</v>
      </c>
      <c r="C339" s="61">
        <v>4</v>
      </c>
      <c r="D339" s="234">
        <v>38544</v>
      </c>
    </row>
    <row r="340" spans="1:4" x14ac:dyDescent="0.25">
      <c r="A340" s="61">
        <v>14202</v>
      </c>
      <c r="B340" s="61" t="s">
        <v>109</v>
      </c>
      <c r="C340" s="61">
        <v>4</v>
      </c>
      <c r="D340" s="234">
        <v>15811</v>
      </c>
    </row>
    <row r="341" spans="1:4" x14ac:dyDescent="0.25">
      <c r="A341" s="61">
        <v>14203</v>
      </c>
      <c r="B341" s="61" t="s">
        <v>261</v>
      </c>
      <c r="C341" s="61">
        <v>5</v>
      </c>
      <c r="D341" s="234">
        <v>9380</v>
      </c>
    </row>
    <row r="342" spans="1:4" x14ac:dyDescent="0.25">
      <c r="A342" s="61">
        <v>14204</v>
      </c>
      <c r="B342" s="61" t="s">
        <v>387</v>
      </c>
      <c r="C342" s="61">
        <v>3</v>
      </c>
      <c r="D342" s="234">
        <v>31072</v>
      </c>
    </row>
    <row r="343" spans="1:4" x14ac:dyDescent="0.25">
      <c r="A343" s="61">
        <v>15101</v>
      </c>
      <c r="B343" s="61" t="s">
        <v>18</v>
      </c>
      <c r="C343" s="61">
        <v>2</v>
      </c>
      <c r="D343" s="234">
        <v>177232</v>
      </c>
    </row>
    <row r="344" spans="1:4" x14ac:dyDescent="0.25">
      <c r="A344" s="61">
        <v>15102</v>
      </c>
      <c r="B344" s="61" t="s">
        <v>8</v>
      </c>
      <c r="C344" s="61">
        <v>5</v>
      </c>
      <c r="D344" s="234">
        <v>1726</v>
      </c>
    </row>
    <row r="345" spans="1:4" x14ac:dyDescent="0.25">
      <c r="A345" s="61">
        <v>15201</v>
      </c>
      <c r="B345" s="61" t="s">
        <v>47</v>
      </c>
      <c r="C345" s="61">
        <v>5</v>
      </c>
      <c r="D345" s="234">
        <v>1221</v>
      </c>
    </row>
    <row r="346" spans="1:4" x14ac:dyDescent="0.25">
      <c r="A346" s="61">
        <v>15202</v>
      </c>
      <c r="B346" s="61" t="s">
        <v>344</v>
      </c>
      <c r="C346" s="61">
        <v>5</v>
      </c>
      <c r="D346" s="234">
        <v>1223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V357"/>
  <sheetViews>
    <sheetView zoomScaleNormal="100" workbookViewId="0">
      <selection activeCell="AD12" sqref="AD12"/>
    </sheetView>
  </sheetViews>
  <sheetFormatPr baseColWidth="10" defaultColWidth="17.5546875" defaultRowHeight="14.4" x14ac:dyDescent="0.3"/>
  <cols>
    <col min="1" max="1" width="13.109375" style="191" customWidth="1"/>
    <col min="2" max="2" width="23.5546875" style="191" customWidth="1"/>
    <col min="3" max="3" width="21.109375" style="229" customWidth="1"/>
    <col min="4" max="4" width="17.109375" style="27" bestFit="1" customWidth="1"/>
    <col min="5" max="5" width="13.44140625" style="192" customWidth="1"/>
    <col min="6" max="6" width="17.5546875" style="25"/>
    <col min="7" max="7" width="16.44140625" style="25" customWidth="1"/>
    <col min="8" max="8" width="15.109375" style="25" bestFit="1" customWidth="1"/>
    <col min="9" max="9" width="13.5546875" style="25" customWidth="1"/>
    <col min="10" max="10" width="14.33203125" style="25" customWidth="1"/>
    <col min="11" max="23" width="0" style="25" hidden="1" customWidth="1"/>
    <col min="24" max="16384" width="17.5546875" style="25"/>
  </cols>
  <sheetData>
    <row r="1" spans="1:22" x14ac:dyDescent="0.3">
      <c r="A1" s="188" t="s">
        <v>536</v>
      </c>
      <c r="B1" s="177"/>
      <c r="C1" s="178"/>
      <c r="D1" s="190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</row>
    <row r="2" spans="1:22" x14ac:dyDescent="0.3">
      <c r="A2" s="177" t="s">
        <v>537</v>
      </c>
      <c r="B2" s="177"/>
      <c r="C2" s="178"/>
      <c r="D2" s="190"/>
    </row>
    <row r="3" spans="1:22" x14ac:dyDescent="0.3">
      <c r="A3" s="193"/>
      <c r="B3" s="193"/>
      <c r="C3" s="189"/>
      <c r="D3" s="190"/>
    </row>
    <row r="4" spans="1:22" x14ac:dyDescent="0.3">
      <c r="C4" s="225"/>
    </row>
    <row r="5" spans="1:22" s="26" customFormat="1" ht="45.75" customHeight="1" x14ac:dyDescent="0.3">
      <c r="A5" s="174" t="s">
        <v>397</v>
      </c>
      <c r="B5" s="174" t="s">
        <v>346</v>
      </c>
      <c r="C5" s="226" t="s">
        <v>571</v>
      </c>
      <c r="D5" s="174" t="s">
        <v>572</v>
      </c>
      <c r="E5" s="174" t="s">
        <v>347</v>
      </c>
      <c r="G5" s="184" t="s">
        <v>347</v>
      </c>
      <c r="H5" s="184" t="s">
        <v>535</v>
      </c>
      <c r="I5" s="185" t="s">
        <v>573</v>
      </c>
      <c r="J5" s="64"/>
      <c r="L5" s="224" t="s">
        <v>543</v>
      </c>
      <c r="M5" s="224" t="s">
        <v>544</v>
      </c>
      <c r="N5" s="224" t="s">
        <v>575</v>
      </c>
      <c r="O5" s="224" t="s">
        <v>576</v>
      </c>
      <c r="Q5" s="26" t="s">
        <v>543</v>
      </c>
      <c r="R5" s="26" t="s">
        <v>544</v>
      </c>
      <c r="S5" s="26" t="s">
        <v>575</v>
      </c>
      <c r="T5" s="26" t="s">
        <v>576</v>
      </c>
      <c r="U5" s="26" t="str">
        <f>+S5</f>
        <v>COEFICIENTE  100% FONDO COMÚN MUNICIPAL</v>
      </c>
      <c r="V5" s="26" t="str">
        <f>+T5</f>
        <v>Monto Final Estimado 2014 por comuna NO incluye Ley 19704 (Columnas O)</v>
      </c>
    </row>
    <row r="6" spans="1:22" x14ac:dyDescent="0.3">
      <c r="A6" s="168">
        <f>+L6</f>
        <v>1101</v>
      </c>
      <c r="B6" s="168" t="str">
        <f>+M6</f>
        <v>IQUIQUE</v>
      </c>
      <c r="C6" s="227">
        <f>+O6</f>
        <v>2367840</v>
      </c>
      <c r="D6" s="171">
        <f>+N6</f>
        <v>2.5808840916999999E-3</v>
      </c>
      <c r="E6" s="170">
        <v>2</v>
      </c>
      <c r="F6" s="167"/>
      <c r="G6" s="186">
        <v>1</v>
      </c>
      <c r="H6" s="175">
        <f>SUMIF($E$5:$E$350,G6,$C$5:$C$350)</f>
        <v>297593012</v>
      </c>
      <c r="I6" s="176">
        <f>+H6/$H$11</f>
        <v>0.3474086862863745</v>
      </c>
      <c r="J6" s="232"/>
      <c r="K6" s="25">
        <f t="shared" ref="K6:K69" si="0">+L6-A6</f>
        <v>0</v>
      </c>
      <c r="L6" s="25">
        <v>1101</v>
      </c>
      <c r="M6" s="25" t="s">
        <v>70</v>
      </c>
      <c r="N6" s="25">
        <v>2.5808840916999999E-3</v>
      </c>
      <c r="O6" s="25">
        <v>2367840</v>
      </c>
      <c r="Q6" s="25">
        <v>1101</v>
      </c>
      <c r="R6" s="25" t="s">
        <v>70</v>
      </c>
      <c r="S6" s="25">
        <v>2.5808840916999999E-3</v>
      </c>
      <c r="T6" s="25">
        <v>2367840</v>
      </c>
      <c r="U6" s="25">
        <f t="shared" ref="U6:V69" si="1">+S6</f>
        <v>2.5808840916999999E-3</v>
      </c>
      <c r="V6" s="25">
        <f t="shared" si="1"/>
        <v>2367840</v>
      </c>
    </row>
    <row r="7" spans="1:22" x14ac:dyDescent="0.3">
      <c r="A7" s="168">
        <f t="shared" ref="A7:A70" si="2">+L7</f>
        <v>1107</v>
      </c>
      <c r="B7" s="168" t="str">
        <f t="shared" ref="B7:B70" si="3">+M7</f>
        <v>ALTO HOSPICIO</v>
      </c>
      <c r="C7" s="227">
        <f t="shared" ref="C7:C70" si="4">+O7</f>
        <v>4927626</v>
      </c>
      <c r="D7" s="171">
        <f t="shared" ref="D7:D70" si="5">+N7</f>
        <v>5.7978495414000002E-3</v>
      </c>
      <c r="E7" s="170">
        <v>2</v>
      </c>
      <c r="F7" s="167"/>
      <c r="G7" s="186">
        <v>2</v>
      </c>
      <c r="H7" s="175">
        <f t="shared" ref="H7:H10" si="6">SUMIF($E$5:$E$350,G7,$C$5:$C$350)</f>
        <v>150844724</v>
      </c>
      <c r="I7" s="176">
        <f>+H7/$H$11</f>
        <v>0.17609542322879124</v>
      </c>
      <c r="J7" s="232"/>
      <c r="K7" s="25">
        <f t="shared" si="0"/>
        <v>0</v>
      </c>
      <c r="L7" s="25">
        <v>1107</v>
      </c>
      <c r="M7" s="25" t="s">
        <v>121</v>
      </c>
      <c r="N7" s="25">
        <v>5.7978495414000002E-3</v>
      </c>
      <c r="O7" s="25">
        <v>4927626</v>
      </c>
      <c r="Q7" s="25">
        <v>1107</v>
      </c>
      <c r="R7" s="25" t="s">
        <v>121</v>
      </c>
      <c r="S7" s="25">
        <v>5.7978495414000002E-3</v>
      </c>
      <c r="T7" s="25">
        <v>4927626</v>
      </c>
      <c r="U7" s="25">
        <f t="shared" si="1"/>
        <v>5.7978495414000002E-3</v>
      </c>
      <c r="V7" s="25">
        <f t="shared" si="1"/>
        <v>4927626</v>
      </c>
    </row>
    <row r="8" spans="1:22" x14ac:dyDescent="0.3">
      <c r="A8" s="168">
        <f t="shared" si="2"/>
        <v>1401</v>
      </c>
      <c r="B8" s="168" t="str">
        <f t="shared" si="3"/>
        <v>POZO ALMONTE</v>
      </c>
      <c r="C8" s="227">
        <f t="shared" si="4"/>
        <v>1195918</v>
      </c>
      <c r="D8" s="171">
        <f t="shared" si="5"/>
        <v>1.4740559392999999E-3</v>
      </c>
      <c r="E8" s="170">
        <v>4</v>
      </c>
      <c r="F8" s="167"/>
      <c r="G8" s="186">
        <v>3</v>
      </c>
      <c r="H8" s="175">
        <f t="shared" si="6"/>
        <v>135756078</v>
      </c>
      <c r="I8" s="176">
        <f>+H8/$H$11</f>
        <v>0.15848100866484927</v>
      </c>
      <c r="J8" s="232"/>
      <c r="K8" s="25">
        <f t="shared" si="0"/>
        <v>0</v>
      </c>
      <c r="L8" s="25">
        <v>1401</v>
      </c>
      <c r="M8" s="25" t="s">
        <v>264</v>
      </c>
      <c r="N8" s="25">
        <v>1.4740559392999999E-3</v>
      </c>
      <c r="O8" s="25">
        <v>1195918</v>
      </c>
      <c r="Q8" s="25">
        <v>1401</v>
      </c>
      <c r="R8" s="25" t="s">
        <v>264</v>
      </c>
      <c r="S8" s="25">
        <v>1.4740559392999999E-3</v>
      </c>
      <c r="T8" s="25">
        <v>1195918</v>
      </c>
      <c r="U8" s="25">
        <f t="shared" si="1"/>
        <v>1.4740559392999999E-3</v>
      </c>
      <c r="V8" s="25">
        <f t="shared" si="1"/>
        <v>1195918</v>
      </c>
    </row>
    <row r="9" spans="1:22" x14ac:dyDescent="0.3">
      <c r="A9" s="168">
        <f t="shared" si="2"/>
        <v>1402</v>
      </c>
      <c r="B9" s="168" t="str">
        <f t="shared" si="3"/>
        <v>CAMIÑA</v>
      </c>
      <c r="C9" s="227">
        <f t="shared" si="4"/>
        <v>1061074</v>
      </c>
      <c r="D9" s="171">
        <f t="shared" si="5"/>
        <v>1.6129850855E-3</v>
      </c>
      <c r="E9" s="170">
        <v>5</v>
      </c>
      <c r="F9" s="167"/>
      <c r="G9" s="186">
        <v>4</v>
      </c>
      <c r="H9" s="175">
        <f t="shared" si="6"/>
        <v>126668606</v>
      </c>
      <c r="I9" s="176">
        <f>+H9/$H$11</f>
        <v>0.14787233647874223</v>
      </c>
      <c r="J9" s="232"/>
      <c r="K9" s="25">
        <f t="shared" si="0"/>
        <v>0</v>
      </c>
      <c r="L9" s="25">
        <v>1402</v>
      </c>
      <c r="M9" s="25" t="s">
        <v>97</v>
      </c>
      <c r="N9" s="25">
        <v>1.6129850855E-3</v>
      </c>
      <c r="O9" s="25">
        <v>1061074</v>
      </c>
      <c r="Q9" s="25">
        <v>1402</v>
      </c>
      <c r="R9" s="25" t="s">
        <v>97</v>
      </c>
      <c r="S9" s="25">
        <v>1.6129850855E-3</v>
      </c>
      <c r="T9" s="25">
        <v>1061074</v>
      </c>
      <c r="U9" s="25">
        <f t="shared" si="1"/>
        <v>1.6129850855E-3</v>
      </c>
      <c r="V9" s="25">
        <f t="shared" si="1"/>
        <v>1061074</v>
      </c>
    </row>
    <row r="10" spans="1:22" x14ac:dyDescent="0.3">
      <c r="A10" s="168">
        <f t="shared" si="2"/>
        <v>1403</v>
      </c>
      <c r="B10" s="168" t="str">
        <f t="shared" si="3"/>
        <v>COLCHANE</v>
      </c>
      <c r="C10" s="227">
        <f t="shared" si="4"/>
        <v>823479</v>
      </c>
      <c r="D10" s="171">
        <f t="shared" si="5"/>
        <v>8.0734413029999994E-4</v>
      </c>
      <c r="E10" s="170">
        <v>5</v>
      </c>
      <c r="F10" s="167"/>
      <c r="G10" s="186">
        <v>5</v>
      </c>
      <c r="H10" s="175">
        <f t="shared" si="6"/>
        <v>145745442</v>
      </c>
      <c r="I10" s="176">
        <f>+H10/$H$11</f>
        <v>0.17014254534124273</v>
      </c>
      <c r="J10" s="232"/>
      <c r="K10" s="25">
        <f t="shared" si="0"/>
        <v>0</v>
      </c>
      <c r="L10" s="25">
        <v>1403</v>
      </c>
      <c r="M10" s="25" t="s">
        <v>280</v>
      </c>
      <c r="N10" s="25">
        <v>8.0734413029999994E-4</v>
      </c>
      <c r="O10" s="25">
        <v>823479</v>
      </c>
      <c r="Q10" s="25">
        <v>1403</v>
      </c>
      <c r="R10" s="25" t="s">
        <v>280</v>
      </c>
      <c r="S10" s="25">
        <v>8.0734413029999994E-4</v>
      </c>
      <c r="T10" s="25">
        <v>823479</v>
      </c>
      <c r="U10" s="25">
        <f t="shared" si="1"/>
        <v>8.0734413029999994E-4</v>
      </c>
      <c r="V10" s="25">
        <f t="shared" si="1"/>
        <v>823479</v>
      </c>
    </row>
    <row r="11" spans="1:22" x14ac:dyDescent="0.3">
      <c r="A11" s="168">
        <f t="shared" si="2"/>
        <v>1404</v>
      </c>
      <c r="B11" s="168" t="str">
        <f t="shared" si="3"/>
        <v>HUARA</v>
      </c>
      <c r="C11" s="227">
        <f t="shared" si="4"/>
        <v>918419</v>
      </c>
      <c r="D11" s="171">
        <f t="shared" si="5"/>
        <v>1.1305475877E-3</v>
      </c>
      <c r="E11" s="170">
        <v>5</v>
      </c>
      <c r="F11" s="167"/>
      <c r="G11" s="169"/>
      <c r="H11" s="175">
        <f>SUM(H6:H10)</f>
        <v>856607862</v>
      </c>
      <c r="I11" s="187">
        <f>SUM(I6:I10)</f>
        <v>1</v>
      </c>
      <c r="J11" s="65"/>
      <c r="K11" s="25">
        <f t="shared" si="0"/>
        <v>0</v>
      </c>
      <c r="L11" s="25">
        <v>1404</v>
      </c>
      <c r="M11" s="25" t="s">
        <v>281</v>
      </c>
      <c r="N11" s="25">
        <v>1.1305475877E-3</v>
      </c>
      <c r="O11" s="25">
        <v>918419</v>
      </c>
      <c r="Q11" s="25">
        <v>1404</v>
      </c>
      <c r="R11" s="25" t="s">
        <v>281</v>
      </c>
      <c r="S11" s="25">
        <v>1.1305475877E-3</v>
      </c>
      <c r="T11" s="25">
        <v>918419</v>
      </c>
      <c r="U11" s="25">
        <f t="shared" si="1"/>
        <v>1.1305475877E-3</v>
      </c>
      <c r="V11" s="25">
        <f t="shared" si="1"/>
        <v>918419</v>
      </c>
    </row>
    <row r="12" spans="1:22" x14ac:dyDescent="0.3">
      <c r="A12" s="168">
        <f t="shared" si="2"/>
        <v>1405</v>
      </c>
      <c r="B12" s="168" t="str">
        <f t="shared" si="3"/>
        <v>PICA</v>
      </c>
      <c r="C12" s="227">
        <f t="shared" si="4"/>
        <v>815277</v>
      </c>
      <c r="D12" s="171">
        <f t="shared" si="5"/>
        <v>1.0435544542E-3</v>
      </c>
      <c r="E12" s="170">
        <v>4</v>
      </c>
      <c r="F12" s="167"/>
      <c r="J12" s="65"/>
      <c r="K12" s="25">
        <f t="shared" si="0"/>
        <v>0</v>
      </c>
      <c r="L12" s="25">
        <v>1405</v>
      </c>
      <c r="M12" s="25" t="s">
        <v>69</v>
      </c>
      <c r="N12" s="25">
        <v>1.0435544542E-3</v>
      </c>
      <c r="O12" s="25">
        <v>815277</v>
      </c>
      <c r="Q12" s="25">
        <v>1405</v>
      </c>
      <c r="R12" s="25" t="s">
        <v>69</v>
      </c>
      <c r="S12" s="25">
        <v>1.0435544542E-3</v>
      </c>
      <c r="T12" s="25">
        <v>815277</v>
      </c>
      <c r="U12" s="25">
        <f t="shared" si="1"/>
        <v>1.0435544542E-3</v>
      </c>
      <c r="V12" s="25">
        <f t="shared" si="1"/>
        <v>815277</v>
      </c>
    </row>
    <row r="13" spans="1:22" x14ac:dyDescent="0.3">
      <c r="A13" s="168">
        <f t="shared" si="2"/>
        <v>2101</v>
      </c>
      <c r="B13" s="168" t="str">
        <f t="shared" si="3"/>
        <v>ANTOFAGASTA</v>
      </c>
      <c r="C13" s="227">
        <f t="shared" si="4"/>
        <v>5530852</v>
      </c>
      <c r="D13" s="171">
        <f t="shared" si="5"/>
        <v>5.1652351580999999E-3</v>
      </c>
      <c r="E13" s="170">
        <v>1</v>
      </c>
      <c r="F13" s="167"/>
      <c r="H13" s="167"/>
      <c r="J13" s="65"/>
      <c r="K13" s="25">
        <f t="shared" si="0"/>
        <v>0</v>
      </c>
      <c r="L13" s="25">
        <v>2101</v>
      </c>
      <c r="M13" s="25" t="s">
        <v>128</v>
      </c>
      <c r="N13" s="25">
        <v>5.1652351580999999E-3</v>
      </c>
      <c r="O13" s="25">
        <v>5530852</v>
      </c>
      <c r="Q13" s="25">
        <v>2101</v>
      </c>
      <c r="R13" s="25" t="s">
        <v>128</v>
      </c>
      <c r="S13" s="25">
        <v>5.1652351580999999E-3</v>
      </c>
      <c r="T13" s="25">
        <v>5530852</v>
      </c>
      <c r="U13" s="25">
        <f t="shared" si="1"/>
        <v>5.1652351580999999E-3</v>
      </c>
      <c r="V13" s="25">
        <f t="shared" si="1"/>
        <v>5530852</v>
      </c>
    </row>
    <row r="14" spans="1:22" x14ac:dyDescent="0.3">
      <c r="A14" s="168">
        <f t="shared" si="2"/>
        <v>2102</v>
      </c>
      <c r="B14" s="168" t="str">
        <f t="shared" si="3"/>
        <v>MEJILLONES</v>
      </c>
      <c r="C14" s="227">
        <f t="shared" si="4"/>
        <v>836329</v>
      </c>
      <c r="D14" s="171">
        <f t="shared" si="5"/>
        <v>1.0152456640999999E-3</v>
      </c>
      <c r="E14" s="170">
        <v>4</v>
      </c>
      <c r="F14" s="167"/>
      <c r="J14" s="65"/>
      <c r="K14" s="25">
        <f t="shared" si="0"/>
        <v>0</v>
      </c>
      <c r="L14" s="25">
        <v>2102</v>
      </c>
      <c r="M14" s="25" t="s">
        <v>217</v>
      </c>
      <c r="N14" s="25">
        <v>1.0152456640999999E-3</v>
      </c>
      <c r="O14" s="25">
        <v>836329</v>
      </c>
      <c r="Q14" s="25">
        <v>2102</v>
      </c>
      <c r="R14" s="25" t="s">
        <v>217</v>
      </c>
      <c r="S14" s="25">
        <v>1.0152456640999999E-3</v>
      </c>
      <c r="T14" s="25">
        <v>836329</v>
      </c>
      <c r="U14" s="25">
        <f t="shared" si="1"/>
        <v>1.0152456640999999E-3</v>
      </c>
      <c r="V14" s="25">
        <f t="shared" si="1"/>
        <v>836329</v>
      </c>
    </row>
    <row r="15" spans="1:22" x14ac:dyDescent="0.3">
      <c r="A15" s="168">
        <f t="shared" si="2"/>
        <v>2103</v>
      </c>
      <c r="B15" s="168" t="str">
        <f t="shared" si="3"/>
        <v>SIERRA GORDA</v>
      </c>
      <c r="C15" s="227">
        <f t="shared" si="4"/>
        <v>913891</v>
      </c>
      <c r="D15" s="171">
        <f t="shared" si="5"/>
        <v>7.8693627189999993E-4</v>
      </c>
      <c r="E15" s="170">
        <v>4</v>
      </c>
      <c r="F15" s="167"/>
      <c r="J15" s="65"/>
      <c r="K15" s="25">
        <f t="shared" si="0"/>
        <v>0</v>
      </c>
      <c r="L15" s="25">
        <v>2103</v>
      </c>
      <c r="M15" s="25" t="s">
        <v>58</v>
      </c>
      <c r="N15" s="25">
        <v>7.8693627189999993E-4</v>
      </c>
      <c r="O15" s="25">
        <v>913891</v>
      </c>
      <c r="Q15" s="25">
        <v>2103</v>
      </c>
      <c r="R15" s="25" t="s">
        <v>58</v>
      </c>
      <c r="S15" s="25">
        <v>7.8693627189999993E-4</v>
      </c>
      <c r="T15" s="25">
        <v>913891</v>
      </c>
      <c r="U15" s="25">
        <f t="shared" si="1"/>
        <v>7.8693627189999993E-4</v>
      </c>
      <c r="V15" s="25">
        <f t="shared" si="1"/>
        <v>913891</v>
      </c>
    </row>
    <row r="16" spans="1:22" x14ac:dyDescent="0.3">
      <c r="A16" s="168">
        <f t="shared" si="2"/>
        <v>2104</v>
      </c>
      <c r="B16" s="168" t="str">
        <f t="shared" si="3"/>
        <v>TALTAL</v>
      </c>
      <c r="C16" s="227">
        <f t="shared" si="4"/>
        <v>1100960</v>
      </c>
      <c r="D16" s="171">
        <f t="shared" si="5"/>
        <v>1.0500842092999998E-3</v>
      </c>
      <c r="E16" s="170">
        <v>3</v>
      </c>
      <c r="F16" s="167"/>
      <c r="G16"/>
      <c r="H16"/>
      <c r="I16"/>
      <c r="J16" s="65"/>
      <c r="K16" s="25">
        <f t="shared" si="0"/>
        <v>0</v>
      </c>
      <c r="L16" s="25">
        <v>2104</v>
      </c>
      <c r="M16" s="25" t="s">
        <v>54</v>
      </c>
      <c r="N16" s="25">
        <v>1.0500842092999998E-3</v>
      </c>
      <c r="O16" s="25">
        <v>1100960</v>
      </c>
      <c r="Q16" s="25">
        <v>2104</v>
      </c>
      <c r="R16" s="25" t="s">
        <v>54</v>
      </c>
      <c r="S16" s="25">
        <v>1.0500842092999998E-3</v>
      </c>
      <c r="T16" s="25">
        <v>1100960</v>
      </c>
      <c r="U16" s="25">
        <f t="shared" si="1"/>
        <v>1.0500842092999998E-3</v>
      </c>
      <c r="V16" s="25">
        <f t="shared" si="1"/>
        <v>1100960</v>
      </c>
    </row>
    <row r="17" spans="1:22" x14ac:dyDescent="0.3">
      <c r="A17" s="168">
        <f t="shared" si="2"/>
        <v>2201</v>
      </c>
      <c r="B17" s="168" t="str">
        <f t="shared" si="3"/>
        <v>CALAMA</v>
      </c>
      <c r="C17" s="227">
        <f t="shared" si="4"/>
        <v>3380946</v>
      </c>
      <c r="D17" s="171">
        <f t="shared" si="5"/>
        <v>4.0991497456E-3</v>
      </c>
      <c r="E17" s="170">
        <v>2</v>
      </c>
      <c r="F17" s="167"/>
      <c r="I17" s="60"/>
      <c r="J17" s="65"/>
      <c r="K17" s="25">
        <f t="shared" si="0"/>
        <v>0</v>
      </c>
      <c r="L17" s="25">
        <v>2201</v>
      </c>
      <c r="M17" s="25" t="s">
        <v>110</v>
      </c>
      <c r="N17" s="25">
        <v>4.0991497456E-3</v>
      </c>
      <c r="O17" s="25">
        <v>3380946</v>
      </c>
      <c r="Q17" s="25">
        <v>2201</v>
      </c>
      <c r="R17" s="25" t="s">
        <v>110</v>
      </c>
      <c r="S17" s="25">
        <v>4.0991497456E-3</v>
      </c>
      <c r="T17" s="25">
        <v>3380946</v>
      </c>
      <c r="U17" s="25">
        <f t="shared" si="1"/>
        <v>4.0991497456E-3</v>
      </c>
      <c r="V17" s="25">
        <f t="shared" si="1"/>
        <v>3380946</v>
      </c>
    </row>
    <row r="18" spans="1:22" x14ac:dyDescent="0.3">
      <c r="A18" s="168">
        <f t="shared" si="2"/>
        <v>2202</v>
      </c>
      <c r="B18" s="168" t="str">
        <f t="shared" si="3"/>
        <v>OLLAGUE</v>
      </c>
      <c r="C18" s="227">
        <f t="shared" si="4"/>
        <v>957609</v>
      </c>
      <c r="D18" s="171">
        <f t="shared" si="5"/>
        <v>7.3969569179999995E-4</v>
      </c>
      <c r="E18" s="170">
        <v>5</v>
      </c>
      <c r="F18" s="167"/>
      <c r="I18" s="60"/>
      <c r="J18" s="65"/>
      <c r="K18" s="25">
        <f t="shared" si="0"/>
        <v>0</v>
      </c>
      <c r="L18" s="25">
        <v>2202</v>
      </c>
      <c r="M18" s="25" t="s">
        <v>431</v>
      </c>
      <c r="N18" s="25">
        <v>7.3969569179999995E-4</v>
      </c>
      <c r="O18" s="25">
        <v>957609</v>
      </c>
      <c r="Q18" s="25">
        <v>2202</v>
      </c>
      <c r="R18" s="25" t="s">
        <v>431</v>
      </c>
      <c r="S18" s="25">
        <v>7.3969569179999995E-4</v>
      </c>
      <c r="T18" s="25">
        <v>957609</v>
      </c>
      <c r="U18" s="25">
        <f t="shared" si="1"/>
        <v>7.3969569179999995E-4</v>
      </c>
      <c r="V18" s="25">
        <f t="shared" si="1"/>
        <v>957609</v>
      </c>
    </row>
    <row r="19" spans="1:22" x14ac:dyDescent="0.3">
      <c r="A19" s="168">
        <f t="shared" si="2"/>
        <v>2203</v>
      </c>
      <c r="B19" s="168" t="str">
        <f t="shared" si="3"/>
        <v>SAN PEDRO DE ATACAMA</v>
      </c>
      <c r="C19" s="227">
        <f t="shared" si="4"/>
        <v>1436841</v>
      </c>
      <c r="D19" s="171">
        <f t="shared" si="5"/>
        <v>3.3460781370999995E-3</v>
      </c>
      <c r="E19" s="170">
        <v>4</v>
      </c>
      <c r="F19" s="167"/>
      <c r="I19" s="60"/>
      <c r="J19" s="65"/>
      <c r="K19" s="25">
        <f t="shared" si="0"/>
        <v>0</v>
      </c>
      <c r="L19" s="25">
        <v>2203</v>
      </c>
      <c r="M19" s="25" t="s">
        <v>36</v>
      </c>
      <c r="N19" s="25">
        <v>3.3460781370999995E-3</v>
      </c>
      <c r="O19" s="25">
        <v>1436841</v>
      </c>
      <c r="Q19" s="25">
        <v>2203</v>
      </c>
      <c r="R19" s="25" t="s">
        <v>36</v>
      </c>
      <c r="S19" s="25">
        <v>3.3460781370999995E-3</v>
      </c>
      <c r="T19" s="25">
        <v>1436841</v>
      </c>
      <c r="U19" s="25">
        <f t="shared" si="1"/>
        <v>3.3460781370999995E-3</v>
      </c>
      <c r="V19" s="25">
        <f t="shared" si="1"/>
        <v>1436841</v>
      </c>
    </row>
    <row r="20" spans="1:22" x14ac:dyDescent="0.3">
      <c r="A20" s="168">
        <f t="shared" si="2"/>
        <v>2301</v>
      </c>
      <c r="B20" s="168" t="str">
        <f t="shared" si="3"/>
        <v>TOCOPILLA</v>
      </c>
      <c r="C20" s="227">
        <f t="shared" si="4"/>
        <v>1316671</v>
      </c>
      <c r="D20" s="171">
        <f t="shared" si="5"/>
        <v>1.9078052436E-3</v>
      </c>
      <c r="E20" s="170">
        <v>3</v>
      </c>
      <c r="F20" s="167"/>
      <c r="G20" s="66"/>
      <c r="H20" s="66"/>
      <c r="I20" s="66"/>
      <c r="J20" s="65"/>
      <c r="K20" s="25">
        <f t="shared" si="0"/>
        <v>0</v>
      </c>
      <c r="L20" s="25">
        <v>2301</v>
      </c>
      <c r="M20" s="25" t="s">
        <v>39</v>
      </c>
      <c r="N20" s="25">
        <v>1.9078052436E-3</v>
      </c>
      <c r="O20" s="25">
        <v>1316671</v>
      </c>
      <c r="Q20" s="25">
        <v>2301</v>
      </c>
      <c r="R20" s="25" t="s">
        <v>39</v>
      </c>
      <c r="S20" s="25">
        <v>1.9078052436E-3</v>
      </c>
      <c r="T20" s="25">
        <v>1316671</v>
      </c>
      <c r="U20" s="25">
        <f t="shared" si="1"/>
        <v>1.9078052436E-3</v>
      </c>
      <c r="V20" s="25">
        <f t="shared" si="1"/>
        <v>1316671</v>
      </c>
    </row>
    <row r="21" spans="1:22" x14ac:dyDescent="0.3">
      <c r="A21" s="168">
        <f t="shared" si="2"/>
        <v>2302</v>
      </c>
      <c r="B21" s="168" t="str">
        <f t="shared" si="3"/>
        <v>MARIA ELENA</v>
      </c>
      <c r="C21" s="227">
        <f t="shared" si="4"/>
        <v>604920</v>
      </c>
      <c r="D21" s="171">
        <f t="shared" si="5"/>
        <v>7.5546879999999997E-4</v>
      </c>
      <c r="E21" s="170">
        <v>4</v>
      </c>
      <c r="F21" s="167"/>
      <c r="G21" s="13"/>
      <c r="H21" s="68"/>
      <c r="I21" s="67"/>
      <c r="J21" s="65"/>
      <c r="K21" s="25">
        <f t="shared" si="0"/>
        <v>0</v>
      </c>
      <c r="L21" s="25">
        <v>2302</v>
      </c>
      <c r="M21" s="25" t="s">
        <v>368</v>
      </c>
      <c r="N21" s="25">
        <v>7.5546879999999997E-4</v>
      </c>
      <c r="O21" s="25">
        <v>604920</v>
      </c>
      <c r="Q21" s="25">
        <v>2302</v>
      </c>
      <c r="R21" s="25" t="s">
        <v>368</v>
      </c>
      <c r="S21" s="25">
        <v>7.5546879999999997E-4</v>
      </c>
      <c r="T21" s="25">
        <v>604920</v>
      </c>
      <c r="U21" s="25">
        <f t="shared" si="1"/>
        <v>7.5546879999999997E-4</v>
      </c>
      <c r="V21" s="25">
        <f t="shared" si="1"/>
        <v>604920</v>
      </c>
    </row>
    <row r="22" spans="1:22" x14ac:dyDescent="0.3">
      <c r="A22" s="168">
        <f t="shared" si="2"/>
        <v>3101</v>
      </c>
      <c r="B22" s="168" t="str">
        <f t="shared" si="3"/>
        <v>COPIAPO</v>
      </c>
      <c r="C22" s="227">
        <f t="shared" si="4"/>
        <v>5658401</v>
      </c>
      <c r="D22" s="171">
        <f t="shared" si="5"/>
        <v>4.4711142678999999E-3</v>
      </c>
      <c r="E22" s="170">
        <v>2</v>
      </c>
      <c r="F22" s="167"/>
      <c r="G22" s="13"/>
      <c r="H22" s="68"/>
      <c r="I22" s="67"/>
      <c r="J22" s="65"/>
      <c r="K22" s="25">
        <f t="shared" si="0"/>
        <v>0</v>
      </c>
      <c r="L22" s="25">
        <v>3101</v>
      </c>
      <c r="M22" s="25" t="s">
        <v>388</v>
      </c>
      <c r="N22" s="25">
        <v>4.4711142678999999E-3</v>
      </c>
      <c r="O22" s="25">
        <v>5658401</v>
      </c>
      <c r="Q22" s="25">
        <v>3101</v>
      </c>
      <c r="R22" s="25" t="s">
        <v>388</v>
      </c>
      <c r="S22" s="25">
        <v>4.4711142678999999E-3</v>
      </c>
      <c r="T22" s="25">
        <v>5658401</v>
      </c>
      <c r="U22" s="25">
        <f t="shared" si="1"/>
        <v>4.4711142678999999E-3</v>
      </c>
      <c r="V22" s="25">
        <f t="shared" si="1"/>
        <v>5658401</v>
      </c>
    </row>
    <row r="23" spans="1:22" x14ac:dyDescent="0.3">
      <c r="A23" s="168">
        <f t="shared" si="2"/>
        <v>3102</v>
      </c>
      <c r="B23" s="168" t="str">
        <f t="shared" si="3"/>
        <v>CALDERA</v>
      </c>
      <c r="C23" s="227">
        <f t="shared" si="4"/>
        <v>2588369</v>
      </c>
      <c r="D23" s="171">
        <f t="shared" si="5"/>
        <v>4.3792002807000003E-3</v>
      </c>
      <c r="E23" s="170">
        <v>3</v>
      </c>
      <c r="F23" s="167"/>
      <c r="G23" s="13"/>
      <c r="H23" s="68"/>
      <c r="I23" s="67"/>
      <c r="J23" s="65"/>
      <c r="K23" s="25">
        <f t="shared" si="0"/>
        <v>0</v>
      </c>
      <c r="L23" s="25">
        <v>3102</v>
      </c>
      <c r="M23" s="25" t="s">
        <v>276</v>
      </c>
      <c r="N23" s="25">
        <v>4.3792002807000003E-3</v>
      </c>
      <c r="O23" s="25">
        <v>2588369</v>
      </c>
      <c r="Q23" s="25">
        <v>3102</v>
      </c>
      <c r="R23" s="25" t="s">
        <v>276</v>
      </c>
      <c r="S23" s="25">
        <v>4.3792002807000003E-3</v>
      </c>
      <c r="T23" s="25">
        <v>2588369</v>
      </c>
      <c r="U23" s="25">
        <f t="shared" si="1"/>
        <v>4.3792002807000003E-3</v>
      </c>
      <c r="V23" s="25">
        <f t="shared" si="1"/>
        <v>2588369</v>
      </c>
    </row>
    <row r="24" spans="1:22" x14ac:dyDescent="0.3">
      <c r="A24" s="168">
        <f t="shared" si="2"/>
        <v>3103</v>
      </c>
      <c r="B24" s="168" t="str">
        <f t="shared" si="3"/>
        <v>TIERRA AMARILLA</v>
      </c>
      <c r="C24" s="227">
        <f t="shared" si="4"/>
        <v>929252</v>
      </c>
      <c r="D24" s="171">
        <f t="shared" si="5"/>
        <v>1.0226820045E-3</v>
      </c>
      <c r="E24" s="170">
        <v>4</v>
      </c>
      <c r="F24" s="167"/>
      <c r="G24" s="13"/>
      <c r="H24" s="68"/>
      <c r="I24" s="67"/>
      <c r="J24" s="65"/>
      <c r="K24" s="25">
        <f t="shared" si="0"/>
        <v>0</v>
      </c>
      <c r="L24" s="25">
        <v>3103</v>
      </c>
      <c r="M24" s="25" t="s">
        <v>17</v>
      </c>
      <c r="N24" s="25">
        <v>1.0226820045E-3</v>
      </c>
      <c r="O24" s="25">
        <v>929252</v>
      </c>
      <c r="Q24" s="25">
        <v>3103</v>
      </c>
      <c r="R24" s="25" t="s">
        <v>17</v>
      </c>
      <c r="S24" s="25">
        <v>1.0226820045E-3</v>
      </c>
      <c r="T24" s="25">
        <v>929252</v>
      </c>
      <c r="U24" s="25">
        <f t="shared" si="1"/>
        <v>1.0226820045E-3</v>
      </c>
      <c r="V24" s="25">
        <f t="shared" si="1"/>
        <v>929252</v>
      </c>
    </row>
    <row r="25" spans="1:22" x14ac:dyDescent="0.3">
      <c r="A25" s="168">
        <f t="shared" si="2"/>
        <v>3201</v>
      </c>
      <c r="B25" s="168" t="str">
        <f t="shared" si="3"/>
        <v>CHAÑARAL</v>
      </c>
      <c r="C25" s="227">
        <f t="shared" si="4"/>
        <v>1233870</v>
      </c>
      <c r="D25" s="171">
        <f t="shared" si="5"/>
        <v>1.1381855844999999E-3</v>
      </c>
      <c r="E25" s="170">
        <v>3</v>
      </c>
      <c r="F25" s="167"/>
      <c r="G25" s="13"/>
      <c r="H25" s="68"/>
      <c r="I25" s="67"/>
      <c r="J25" s="65"/>
      <c r="K25" s="25">
        <f t="shared" si="0"/>
        <v>0</v>
      </c>
      <c r="L25" s="25">
        <v>3201</v>
      </c>
      <c r="M25" s="25" t="s">
        <v>2</v>
      </c>
      <c r="N25" s="25">
        <v>1.1381855844999999E-3</v>
      </c>
      <c r="O25" s="25">
        <v>1233870</v>
      </c>
      <c r="Q25" s="25">
        <v>3201</v>
      </c>
      <c r="R25" s="25" t="s">
        <v>2</v>
      </c>
      <c r="S25" s="25">
        <v>1.1381855844999999E-3</v>
      </c>
      <c r="T25" s="25">
        <v>1233870</v>
      </c>
      <c r="U25" s="25">
        <f t="shared" si="1"/>
        <v>1.1381855844999999E-3</v>
      </c>
      <c r="V25" s="25">
        <f t="shared" si="1"/>
        <v>1233870</v>
      </c>
    </row>
    <row r="26" spans="1:22" x14ac:dyDescent="0.3">
      <c r="A26" s="168">
        <f t="shared" si="2"/>
        <v>3202</v>
      </c>
      <c r="B26" s="168" t="str">
        <f t="shared" si="3"/>
        <v>DIEGO DE ALMAGRO</v>
      </c>
      <c r="C26" s="227">
        <f t="shared" si="4"/>
        <v>946727</v>
      </c>
      <c r="D26" s="171">
        <f t="shared" si="5"/>
        <v>1.0106189024E-3</v>
      </c>
      <c r="E26" s="170">
        <v>4</v>
      </c>
      <c r="F26" s="167"/>
      <c r="G26" s="69"/>
      <c r="H26" s="68"/>
      <c r="I26" s="70"/>
      <c r="J26" s="65"/>
      <c r="K26" s="25">
        <f t="shared" si="0"/>
        <v>0</v>
      </c>
      <c r="L26" s="25">
        <v>3202</v>
      </c>
      <c r="M26" s="25" t="s">
        <v>283</v>
      </c>
      <c r="N26" s="25">
        <v>1.0106189024E-3</v>
      </c>
      <c r="O26" s="25">
        <v>946727</v>
      </c>
      <c r="Q26" s="25">
        <v>3202</v>
      </c>
      <c r="R26" s="25" t="s">
        <v>283</v>
      </c>
      <c r="S26" s="25">
        <v>1.0106189024E-3</v>
      </c>
      <c r="T26" s="25">
        <v>946727</v>
      </c>
      <c r="U26" s="25">
        <f t="shared" si="1"/>
        <v>1.0106189024E-3</v>
      </c>
      <c r="V26" s="25">
        <f t="shared" si="1"/>
        <v>946727</v>
      </c>
    </row>
    <row r="27" spans="1:22" x14ac:dyDescent="0.3">
      <c r="A27" s="168">
        <f t="shared" si="2"/>
        <v>3301</v>
      </c>
      <c r="B27" s="168" t="str">
        <f t="shared" si="3"/>
        <v>VALLENAR</v>
      </c>
      <c r="C27" s="227">
        <f t="shared" si="4"/>
        <v>2569406</v>
      </c>
      <c r="D27" s="171">
        <f t="shared" si="5"/>
        <v>3.5836304785E-3</v>
      </c>
      <c r="E27" s="170">
        <v>3</v>
      </c>
      <c r="F27" s="167"/>
      <c r="I27"/>
      <c r="J27" s="65"/>
      <c r="K27" s="25">
        <f t="shared" si="0"/>
        <v>0</v>
      </c>
      <c r="L27" s="25">
        <v>3301</v>
      </c>
      <c r="M27" s="25" t="s">
        <v>284</v>
      </c>
      <c r="N27" s="25">
        <v>3.5836304785E-3</v>
      </c>
      <c r="O27" s="25">
        <v>2569406</v>
      </c>
      <c r="Q27" s="25">
        <v>3301</v>
      </c>
      <c r="R27" s="25" t="s">
        <v>284</v>
      </c>
      <c r="S27" s="25">
        <v>3.5836304785E-3</v>
      </c>
      <c r="T27" s="25">
        <v>2569406</v>
      </c>
      <c r="U27" s="25">
        <f t="shared" si="1"/>
        <v>3.5836304785E-3</v>
      </c>
      <c r="V27" s="25">
        <f t="shared" si="1"/>
        <v>2569406</v>
      </c>
    </row>
    <row r="28" spans="1:22" x14ac:dyDescent="0.3">
      <c r="A28" s="168">
        <f t="shared" si="2"/>
        <v>3302</v>
      </c>
      <c r="B28" s="168" t="str">
        <f t="shared" si="3"/>
        <v>ALTO DEL CARMEN</v>
      </c>
      <c r="C28" s="227">
        <f t="shared" si="4"/>
        <v>1204525</v>
      </c>
      <c r="D28" s="171">
        <f t="shared" si="5"/>
        <v>9.7860172179999993E-4</v>
      </c>
      <c r="E28" s="170">
        <v>5</v>
      </c>
      <c r="F28" s="167"/>
      <c r="I28"/>
      <c r="J28" s="65"/>
      <c r="K28" s="25">
        <f t="shared" si="0"/>
        <v>0</v>
      </c>
      <c r="L28" s="25">
        <v>3302</v>
      </c>
      <c r="M28" s="25" t="s">
        <v>153</v>
      </c>
      <c r="N28" s="25">
        <v>9.7860172179999993E-4</v>
      </c>
      <c r="O28" s="25">
        <v>1204525</v>
      </c>
      <c r="Q28" s="25">
        <v>3302</v>
      </c>
      <c r="R28" s="25" t="s">
        <v>153</v>
      </c>
      <c r="S28" s="25">
        <v>9.7860172179999993E-4</v>
      </c>
      <c r="T28" s="25">
        <v>1204525</v>
      </c>
      <c r="U28" s="25">
        <f t="shared" si="1"/>
        <v>9.7860172179999993E-4</v>
      </c>
      <c r="V28" s="25">
        <f t="shared" si="1"/>
        <v>1204525</v>
      </c>
    </row>
    <row r="29" spans="1:22" x14ac:dyDescent="0.3">
      <c r="A29" s="168">
        <f t="shared" si="2"/>
        <v>3303</v>
      </c>
      <c r="B29" s="168" t="str">
        <f t="shared" si="3"/>
        <v>FREIRINA</v>
      </c>
      <c r="C29" s="227">
        <f t="shared" si="4"/>
        <v>968770</v>
      </c>
      <c r="D29" s="171">
        <f t="shared" si="5"/>
        <v>9.4214641069999998E-4</v>
      </c>
      <c r="E29" s="170">
        <v>4</v>
      </c>
      <c r="F29" s="167"/>
      <c r="I29"/>
      <c r="J29" s="65"/>
      <c r="K29" s="25">
        <f t="shared" si="0"/>
        <v>0</v>
      </c>
      <c r="L29" s="25">
        <v>3303</v>
      </c>
      <c r="M29" s="25" t="s">
        <v>270</v>
      </c>
      <c r="N29" s="25">
        <v>9.4214641069999998E-4</v>
      </c>
      <c r="O29" s="25">
        <v>968770</v>
      </c>
      <c r="Q29" s="25">
        <v>3303</v>
      </c>
      <c r="R29" s="25" t="s">
        <v>270</v>
      </c>
      <c r="S29" s="25">
        <v>9.4214641069999998E-4</v>
      </c>
      <c r="T29" s="25">
        <v>968770</v>
      </c>
      <c r="U29" s="25">
        <f t="shared" si="1"/>
        <v>9.4214641069999998E-4</v>
      </c>
      <c r="V29" s="25">
        <f t="shared" si="1"/>
        <v>968770</v>
      </c>
    </row>
    <row r="30" spans="1:22" x14ac:dyDescent="0.3">
      <c r="A30" s="168">
        <f t="shared" si="2"/>
        <v>3304</v>
      </c>
      <c r="B30" s="168" t="str">
        <f t="shared" si="3"/>
        <v>HUASCO</v>
      </c>
      <c r="C30" s="227">
        <f t="shared" si="4"/>
        <v>855052</v>
      </c>
      <c r="D30" s="171">
        <f t="shared" si="5"/>
        <v>1.0621497444000001E-3</v>
      </c>
      <c r="E30" s="170">
        <v>4</v>
      </c>
      <c r="F30" s="167"/>
      <c r="J30" s="65"/>
      <c r="K30" s="25">
        <f t="shared" si="0"/>
        <v>0</v>
      </c>
      <c r="L30" s="25">
        <v>3304</v>
      </c>
      <c r="M30" s="25" t="s">
        <v>50</v>
      </c>
      <c r="N30" s="25">
        <v>1.0621497444000001E-3</v>
      </c>
      <c r="O30" s="25">
        <v>855052</v>
      </c>
      <c r="Q30" s="25">
        <v>3304</v>
      </c>
      <c r="R30" s="25" t="s">
        <v>50</v>
      </c>
      <c r="S30" s="25">
        <v>1.0621497444000001E-3</v>
      </c>
      <c r="T30" s="25">
        <v>855052</v>
      </c>
      <c r="U30" s="25">
        <f t="shared" si="1"/>
        <v>1.0621497444000001E-3</v>
      </c>
      <c r="V30" s="25">
        <f t="shared" si="1"/>
        <v>855052</v>
      </c>
    </row>
    <row r="31" spans="1:22" x14ac:dyDescent="0.3">
      <c r="A31" s="168">
        <f t="shared" si="2"/>
        <v>4101</v>
      </c>
      <c r="B31" s="168" t="str">
        <f t="shared" si="3"/>
        <v>LA SERENA</v>
      </c>
      <c r="C31" s="227">
        <f t="shared" si="4"/>
        <v>6732762</v>
      </c>
      <c r="D31" s="171">
        <f t="shared" si="5"/>
        <v>4.6626221971999993E-3</v>
      </c>
      <c r="E31" s="170">
        <v>2</v>
      </c>
      <c r="F31" s="167"/>
      <c r="J31" s="65"/>
      <c r="K31" s="25">
        <f t="shared" si="0"/>
        <v>0</v>
      </c>
      <c r="L31" s="25">
        <v>4101</v>
      </c>
      <c r="M31" s="25" t="s">
        <v>57</v>
      </c>
      <c r="N31" s="25">
        <v>4.6626221971999993E-3</v>
      </c>
      <c r="O31" s="25">
        <v>6732762</v>
      </c>
      <c r="Q31" s="25">
        <v>4101</v>
      </c>
      <c r="R31" s="25" t="s">
        <v>57</v>
      </c>
      <c r="S31" s="25">
        <v>4.6626221971999993E-3</v>
      </c>
      <c r="T31" s="25">
        <v>6732762</v>
      </c>
      <c r="U31" s="25">
        <f t="shared" si="1"/>
        <v>4.6626221971999993E-3</v>
      </c>
      <c r="V31" s="25">
        <f t="shared" si="1"/>
        <v>6732762</v>
      </c>
    </row>
    <row r="32" spans="1:22" x14ac:dyDescent="0.3">
      <c r="A32" s="168">
        <f t="shared" si="2"/>
        <v>4102</v>
      </c>
      <c r="B32" s="168" t="str">
        <f t="shared" si="3"/>
        <v>COQUIMBO</v>
      </c>
      <c r="C32" s="227">
        <f t="shared" si="4"/>
        <v>9437711</v>
      </c>
      <c r="D32" s="171">
        <f t="shared" si="5"/>
        <v>9.5774220363999997E-3</v>
      </c>
      <c r="E32" s="170">
        <v>2</v>
      </c>
      <c r="F32" s="167"/>
      <c r="J32" s="65"/>
      <c r="K32" s="25">
        <f t="shared" si="0"/>
        <v>0</v>
      </c>
      <c r="L32" s="25">
        <v>4102</v>
      </c>
      <c r="M32" s="25" t="s">
        <v>61</v>
      </c>
      <c r="N32" s="25">
        <v>9.5774220363999997E-3</v>
      </c>
      <c r="O32" s="25">
        <v>9437711</v>
      </c>
      <c r="Q32" s="25">
        <v>4102</v>
      </c>
      <c r="R32" s="25" t="s">
        <v>61</v>
      </c>
      <c r="S32" s="25">
        <v>9.5774220363999997E-3</v>
      </c>
      <c r="T32" s="25">
        <v>9437711</v>
      </c>
      <c r="U32" s="25">
        <f t="shared" si="1"/>
        <v>9.5774220363999997E-3</v>
      </c>
      <c r="V32" s="25">
        <f t="shared" si="1"/>
        <v>9437711</v>
      </c>
    </row>
    <row r="33" spans="1:22" x14ac:dyDescent="0.3">
      <c r="A33" s="168">
        <f t="shared" si="2"/>
        <v>4103</v>
      </c>
      <c r="B33" s="168" t="str">
        <f t="shared" si="3"/>
        <v>ANDACOLLO</v>
      </c>
      <c r="C33" s="227">
        <f t="shared" si="4"/>
        <v>1026961</v>
      </c>
      <c r="D33" s="171">
        <f t="shared" si="5"/>
        <v>1.1148127046999999E-3</v>
      </c>
      <c r="E33" s="170">
        <v>3</v>
      </c>
      <c r="F33" s="167"/>
      <c r="J33" s="65"/>
      <c r="K33" s="25">
        <f t="shared" si="0"/>
        <v>0</v>
      </c>
      <c r="L33" s="25">
        <v>4103</v>
      </c>
      <c r="M33" s="25" t="s">
        <v>285</v>
      </c>
      <c r="N33" s="25">
        <v>1.1148127046999999E-3</v>
      </c>
      <c r="O33" s="25">
        <v>1026961</v>
      </c>
      <c r="Q33" s="25">
        <v>4103</v>
      </c>
      <c r="R33" s="25" t="s">
        <v>285</v>
      </c>
      <c r="S33" s="25">
        <v>1.1148127046999999E-3</v>
      </c>
      <c r="T33" s="25">
        <v>1026961</v>
      </c>
      <c r="U33" s="25">
        <f t="shared" si="1"/>
        <v>1.1148127046999999E-3</v>
      </c>
      <c r="V33" s="25">
        <f t="shared" si="1"/>
        <v>1026961</v>
      </c>
    </row>
    <row r="34" spans="1:22" x14ac:dyDescent="0.3">
      <c r="A34" s="168">
        <f t="shared" si="2"/>
        <v>4104</v>
      </c>
      <c r="B34" s="168" t="str">
        <f t="shared" si="3"/>
        <v>LA HIGUERA</v>
      </c>
      <c r="C34" s="227">
        <f t="shared" si="4"/>
        <v>782776</v>
      </c>
      <c r="D34" s="171">
        <f t="shared" si="5"/>
        <v>1.0905441017000001E-3</v>
      </c>
      <c r="E34" s="170">
        <v>5</v>
      </c>
      <c r="F34" s="167"/>
      <c r="J34" s="65"/>
      <c r="K34" s="25">
        <f t="shared" si="0"/>
        <v>0</v>
      </c>
      <c r="L34" s="25">
        <v>4104</v>
      </c>
      <c r="M34" s="25" t="s">
        <v>9</v>
      </c>
      <c r="N34" s="25">
        <v>1.0905441017000001E-3</v>
      </c>
      <c r="O34" s="25">
        <v>782776</v>
      </c>
      <c r="Q34" s="25">
        <v>4104</v>
      </c>
      <c r="R34" s="25" t="s">
        <v>9</v>
      </c>
      <c r="S34" s="25">
        <v>1.0905441017000001E-3</v>
      </c>
      <c r="T34" s="25">
        <v>782776</v>
      </c>
      <c r="U34" s="25">
        <f t="shared" si="1"/>
        <v>1.0905441017000001E-3</v>
      </c>
      <c r="V34" s="25">
        <f t="shared" si="1"/>
        <v>782776</v>
      </c>
    </row>
    <row r="35" spans="1:22" x14ac:dyDescent="0.3">
      <c r="A35" s="168">
        <f t="shared" si="2"/>
        <v>4105</v>
      </c>
      <c r="B35" s="168" t="str">
        <f t="shared" si="3"/>
        <v>PAIHUANO</v>
      </c>
      <c r="C35" s="227">
        <f t="shared" si="4"/>
        <v>1283778</v>
      </c>
      <c r="D35" s="171">
        <f t="shared" si="5"/>
        <v>9.8912331230000005E-4</v>
      </c>
      <c r="E35" s="170">
        <v>4</v>
      </c>
      <c r="F35" s="167"/>
      <c r="J35" s="65"/>
      <c r="K35" s="25">
        <f t="shared" si="0"/>
        <v>0</v>
      </c>
      <c r="L35" s="25">
        <v>4105</v>
      </c>
      <c r="M35" s="25" t="s">
        <v>369</v>
      </c>
      <c r="N35" s="25">
        <v>9.8912331230000005E-4</v>
      </c>
      <c r="O35" s="25">
        <v>1283778</v>
      </c>
      <c r="Q35" s="25">
        <v>4105</v>
      </c>
      <c r="R35" s="25" t="s">
        <v>369</v>
      </c>
      <c r="S35" s="25">
        <v>9.8912331230000005E-4</v>
      </c>
      <c r="T35" s="25">
        <v>1283778</v>
      </c>
      <c r="U35" s="25">
        <f t="shared" si="1"/>
        <v>9.8912331230000005E-4</v>
      </c>
      <c r="V35" s="25">
        <f t="shared" si="1"/>
        <v>1283778</v>
      </c>
    </row>
    <row r="36" spans="1:22" x14ac:dyDescent="0.3">
      <c r="A36" s="168">
        <f t="shared" si="2"/>
        <v>4106</v>
      </c>
      <c r="B36" s="168" t="str">
        <f t="shared" si="3"/>
        <v>VICUÑA</v>
      </c>
      <c r="C36" s="227">
        <f t="shared" si="4"/>
        <v>2181351</v>
      </c>
      <c r="D36" s="171">
        <f t="shared" si="5"/>
        <v>3.0414691696E-3</v>
      </c>
      <c r="E36" s="170">
        <v>4</v>
      </c>
      <c r="F36" s="167"/>
      <c r="J36" s="65"/>
      <c r="K36" s="25">
        <f t="shared" si="0"/>
        <v>0</v>
      </c>
      <c r="L36" s="25">
        <v>4106</v>
      </c>
      <c r="M36" s="25" t="s">
        <v>239</v>
      </c>
      <c r="N36" s="25">
        <v>3.0414691696E-3</v>
      </c>
      <c r="O36" s="25">
        <v>2181351</v>
      </c>
      <c r="Q36" s="25">
        <v>4106</v>
      </c>
      <c r="R36" s="25" t="s">
        <v>239</v>
      </c>
      <c r="S36" s="25">
        <v>3.0414691696E-3</v>
      </c>
      <c r="T36" s="25">
        <v>2181351</v>
      </c>
      <c r="U36" s="25">
        <f t="shared" si="1"/>
        <v>3.0414691696E-3</v>
      </c>
      <c r="V36" s="25">
        <f t="shared" si="1"/>
        <v>2181351</v>
      </c>
    </row>
    <row r="37" spans="1:22" x14ac:dyDescent="0.3">
      <c r="A37" s="168">
        <f t="shared" si="2"/>
        <v>4201</v>
      </c>
      <c r="B37" s="168" t="str">
        <f t="shared" si="3"/>
        <v>ILLAPEL</v>
      </c>
      <c r="C37" s="227">
        <f t="shared" si="4"/>
        <v>2350608</v>
      </c>
      <c r="D37" s="171">
        <f t="shared" si="5"/>
        <v>2.8796205067999998E-3</v>
      </c>
      <c r="E37" s="170">
        <v>3</v>
      </c>
      <c r="F37" s="167"/>
      <c r="J37" s="65"/>
      <c r="K37" s="25">
        <f t="shared" si="0"/>
        <v>0</v>
      </c>
      <c r="L37" s="25">
        <v>4201</v>
      </c>
      <c r="M37" s="25" t="s">
        <v>286</v>
      </c>
      <c r="N37" s="25">
        <v>2.8796205067999998E-3</v>
      </c>
      <c r="O37" s="25">
        <v>2350608</v>
      </c>
      <c r="Q37" s="25">
        <v>4201</v>
      </c>
      <c r="R37" s="25" t="s">
        <v>286</v>
      </c>
      <c r="S37" s="25">
        <v>2.8796205067999998E-3</v>
      </c>
      <c r="T37" s="25">
        <v>2350608</v>
      </c>
      <c r="U37" s="25">
        <f t="shared" si="1"/>
        <v>2.8796205067999998E-3</v>
      </c>
      <c r="V37" s="25">
        <f t="shared" si="1"/>
        <v>2350608</v>
      </c>
    </row>
    <row r="38" spans="1:22" x14ac:dyDescent="0.3">
      <c r="A38" s="168">
        <f t="shared" si="2"/>
        <v>4202</v>
      </c>
      <c r="B38" s="168" t="str">
        <f t="shared" si="3"/>
        <v>CANELA</v>
      </c>
      <c r="C38" s="227">
        <f t="shared" si="4"/>
        <v>1174278</v>
      </c>
      <c r="D38" s="171">
        <f t="shared" si="5"/>
        <v>1.2635493785000001E-3</v>
      </c>
      <c r="E38" s="170">
        <v>5</v>
      </c>
      <c r="F38" s="167"/>
      <c r="J38" s="65"/>
      <c r="K38" s="25">
        <f t="shared" si="0"/>
        <v>0</v>
      </c>
      <c r="L38" s="25">
        <v>4202</v>
      </c>
      <c r="M38" s="25" t="s">
        <v>263</v>
      </c>
      <c r="N38" s="25">
        <v>1.2635493785000001E-3</v>
      </c>
      <c r="O38" s="25">
        <v>1174278</v>
      </c>
      <c r="Q38" s="25">
        <v>4202</v>
      </c>
      <c r="R38" s="25" t="s">
        <v>263</v>
      </c>
      <c r="S38" s="25">
        <v>1.2635493785000001E-3</v>
      </c>
      <c r="T38" s="25">
        <v>1174278</v>
      </c>
      <c r="U38" s="25">
        <f t="shared" si="1"/>
        <v>1.2635493785000001E-3</v>
      </c>
      <c r="V38" s="25">
        <f t="shared" si="1"/>
        <v>1174278</v>
      </c>
    </row>
    <row r="39" spans="1:22" x14ac:dyDescent="0.3">
      <c r="A39" s="168">
        <f t="shared" si="2"/>
        <v>4203</v>
      </c>
      <c r="B39" s="168" t="str">
        <f t="shared" si="3"/>
        <v>LOS VILOS</v>
      </c>
      <c r="C39" s="227">
        <f t="shared" si="4"/>
        <v>2176875</v>
      </c>
      <c r="D39" s="171">
        <f t="shared" si="5"/>
        <v>2.7330486352000003E-3</v>
      </c>
      <c r="E39" s="170">
        <v>4</v>
      </c>
      <c r="F39" s="167"/>
      <c r="J39" s="65"/>
      <c r="K39" s="25">
        <f t="shared" si="0"/>
        <v>0</v>
      </c>
      <c r="L39" s="25">
        <v>4203</v>
      </c>
      <c r="M39" s="25" t="s">
        <v>27</v>
      </c>
      <c r="N39" s="25">
        <v>2.7330486352000003E-3</v>
      </c>
      <c r="O39" s="25">
        <v>2176875</v>
      </c>
      <c r="Q39" s="25">
        <v>4203</v>
      </c>
      <c r="R39" s="25" t="s">
        <v>27</v>
      </c>
      <c r="S39" s="25">
        <v>2.7330486352000003E-3</v>
      </c>
      <c r="T39" s="25">
        <v>2176875</v>
      </c>
      <c r="U39" s="25">
        <f t="shared" si="1"/>
        <v>2.7330486352000003E-3</v>
      </c>
      <c r="V39" s="25">
        <f t="shared" si="1"/>
        <v>2176875</v>
      </c>
    </row>
    <row r="40" spans="1:22" x14ac:dyDescent="0.3">
      <c r="A40" s="168">
        <f t="shared" si="2"/>
        <v>4204</v>
      </c>
      <c r="B40" s="168" t="str">
        <f t="shared" si="3"/>
        <v>SALAMANCA</v>
      </c>
      <c r="C40" s="227">
        <f t="shared" si="4"/>
        <v>1523602</v>
      </c>
      <c r="D40" s="171">
        <f t="shared" si="5"/>
        <v>1.6829254558999999E-3</v>
      </c>
      <c r="E40" s="170">
        <v>5</v>
      </c>
      <c r="F40" s="167"/>
      <c r="J40" s="65"/>
      <c r="K40" s="25">
        <f t="shared" si="0"/>
        <v>0</v>
      </c>
      <c r="L40" s="25">
        <v>4204</v>
      </c>
      <c r="M40" s="25" t="s">
        <v>38</v>
      </c>
      <c r="N40" s="25">
        <v>1.6829254558999999E-3</v>
      </c>
      <c r="O40" s="25">
        <v>1523602</v>
      </c>
      <c r="Q40" s="25">
        <v>4204</v>
      </c>
      <c r="R40" s="25" t="s">
        <v>38</v>
      </c>
      <c r="S40" s="25">
        <v>1.6829254558999999E-3</v>
      </c>
      <c r="T40" s="25">
        <v>1523602</v>
      </c>
      <c r="U40" s="25">
        <f t="shared" si="1"/>
        <v>1.6829254558999999E-3</v>
      </c>
      <c r="V40" s="25">
        <f t="shared" si="1"/>
        <v>1523602</v>
      </c>
    </row>
    <row r="41" spans="1:22" x14ac:dyDescent="0.3">
      <c r="A41" s="168">
        <f t="shared" si="2"/>
        <v>4301</v>
      </c>
      <c r="B41" s="168" t="str">
        <f t="shared" si="3"/>
        <v>OVALLE</v>
      </c>
      <c r="C41" s="227">
        <f t="shared" si="4"/>
        <v>7798412</v>
      </c>
      <c r="D41" s="171">
        <f t="shared" si="5"/>
        <v>1.17359481007E-2</v>
      </c>
      <c r="E41" s="170">
        <v>3</v>
      </c>
      <c r="F41" s="167"/>
      <c r="J41" s="65"/>
      <c r="K41" s="25">
        <f t="shared" si="0"/>
        <v>0</v>
      </c>
      <c r="L41" s="25">
        <v>4301</v>
      </c>
      <c r="M41" s="25" t="s">
        <v>119</v>
      </c>
      <c r="N41" s="25">
        <v>1.17359481007E-2</v>
      </c>
      <c r="O41" s="25">
        <v>7798412</v>
      </c>
      <c r="Q41" s="25">
        <v>4301</v>
      </c>
      <c r="R41" s="25" t="s">
        <v>119</v>
      </c>
      <c r="S41" s="25">
        <v>1.17359481007E-2</v>
      </c>
      <c r="T41" s="25">
        <v>7798412</v>
      </c>
      <c r="U41" s="25">
        <f t="shared" si="1"/>
        <v>1.17359481007E-2</v>
      </c>
      <c r="V41" s="25">
        <f t="shared" si="1"/>
        <v>7798412</v>
      </c>
    </row>
    <row r="42" spans="1:22" x14ac:dyDescent="0.3">
      <c r="A42" s="168">
        <f t="shared" si="2"/>
        <v>4302</v>
      </c>
      <c r="B42" s="168" t="str">
        <f t="shared" si="3"/>
        <v>COMBARBALA</v>
      </c>
      <c r="C42" s="227">
        <f t="shared" si="4"/>
        <v>1535565</v>
      </c>
      <c r="D42" s="171">
        <f t="shared" si="5"/>
        <v>1.6145109392000001E-3</v>
      </c>
      <c r="E42" s="170">
        <v>5</v>
      </c>
      <c r="F42" s="167"/>
      <c r="J42" s="65"/>
      <c r="K42" s="25">
        <f t="shared" si="0"/>
        <v>0</v>
      </c>
      <c r="L42" s="25">
        <v>4302</v>
      </c>
      <c r="M42" s="25" t="s">
        <v>351</v>
      </c>
      <c r="N42" s="25">
        <v>1.6145109392000001E-3</v>
      </c>
      <c r="O42" s="25">
        <v>1535565</v>
      </c>
      <c r="Q42" s="25">
        <v>4302</v>
      </c>
      <c r="R42" s="25" t="s">
        <v>351</v>
      </c>
      <c r="S42" s="25">
        <v>1.6145109392000001E-3</v>
      </c>
      <c r="T42" s="25">
        <v>1535565</v>
      </c>
      <c r="U42" s="25">
        <f t="shared" si="1"/>
        <v>1.6145109392000001E-3</v>
      </c>
      <c r="V42" s="25">
        <f t="shared" si="1"/>
        <v>1535565</v>
      </c>
    </row>
    <row r="43" spans="1:22" x14ac:dyDescent="0.3">
      <c r="A43" s="168">
        <f t="shared" si="2"/>
        <v>4303</v>
      </c>
      <c r="B43" s="168" t="str">
        <f t="shared" si="3"/>
        <v>MONTE PATRIA</v>
      </c>
      <c r="C43" s="227">
        <f t="shared" si="4"/>
        <v>2836365</v>
      </c>
      <c r="D43" s="171">
        <f t="shared" si="5"/>
        <v>3.4728288942999998E-3</v>
      </c>
      <c r="E43" s="170">
        <v>5</v>
      </c>
      <c r="F43" s="167"/>
      <c r="J43" s="65"/>
      <c r="K43" s="25">
        <f t="shared" si="0"/>
        <v>0</v>
      </c>
      <c r="L43" s="25">
        <v>4303</v>
      </c>
      <c r="M43" s="25" t="s">
        <v>15</v>
      </c>
      <c r="N43" s="25">
        <v>3.4728288942999998E-3</v>
      </c>
      <c r="O43" s="25">
        <v>2836365</v>
      </c>
      <c r="Q43" s="25">
        <v>4303</v>
      </c>
      <c r="R43" s="25" t="s">
        <v>15</v>
      </c>
      <c r="S43" s="25">
        <v>3.4728288942999998E-3</v>
      </c>
      <c r="T43" s="25">
        <v>2836365</v>
      </c>
      <c r="U43" s="25">
        <f t="shared" si="1"/>
        <v>3.4728288942999998E-3</v>
      </c>
      <c r="V43" s="25">
        <f t="shared" si="1"/>
        <v>2836365</v>
      </c>
    </row>
    <row r="44" spans="1:22" x14ac:dyDescent="0.3">
      <c r="A44" s="168">
        <f t="shared" si="2"/>
        <v>4304</v>
      </c>
      <c r="B44" s="168" t="str">
        <f t="shared" si="3"/>
        <v>PUNITAQUI</v>
      </c>
      <c r="C44" s="227">
        <f t="shared" si="4"/>
        <v>1202994</v>
      </c>
      <c r="D44" s="171">
        <f t="shared" si="5"/>
        <v>1.3588815412000001E-3</v>
      </c>
      <c r="E44" s="170">
        <v>5</v>
      </c>
      <c r="F44" s="167"/>
      <c r="J44" s="65"/>
      <c r="K44" s="25">
        <f t="shared" si="0"/>
        <v>0</v>
      </c>
      <c r="L44" s="25">
        <v>4304</v>
      </c>
      <c r="M44" s="25" t="s">
        <v>275</v>
      </c>
      <c r="N44" s="25">
        <v>1.3588815412000001E-3</v>
      </c>
      <c r="O44" s="25">
        <v>1202994</v>
      </c>
      <c r="Q44" s="25">
        <v>4304</v>
      </c>
      <c r="R44" s="25" t="s">
        <v>275</v>
      </c>
      <c r="S44" s="25">
        <v>1.3588815412000001E-3</v>
      </c>
      <c r="T44" s="25">
        <v>1202994</v>
      </c>
      <c r="U44" s="25">
        <f t="shared" si="1"/>
        <v>1.3588815412000001E-3</v>
      </c>
      <c r="V44" s="25">
        <f t="shared" si="1"/>
        <v>1202994</v>
      </c>
    </row>
    <row r="45" spans="1:22" x14ac:dyDescent="0.3">
      <c r="A45" s="168">
        <f t="shared" si="2"/>
        <v>4305</v>
      </c>
      <c r="B45" s="168" t="str">
        <f t="shared" si="3"/>
        <v>RIO HURTADO</v>
      </c>
      <c r="C45" s="227">
        <f t="shared" si="4"/>
        <v>921905</v>
      </c>
      <c r="D45" s="171">
        <f t="shared" si="5"/>
        <v>1.0089163465E-3</v>
      </c>
      <c r="E45" s="170">
        <v>5</v>
      </c>
      <c r="F45" s="167"/>
      <c r="J45" s="65"/>
      <c r="K45" s="25">
        <f t="shared" si="0"/>
        <v>0</v>
      </c>
      <c r="L45" s="25">
        <v>4305</v>
      </c>
      <c r="M45" s="25" t="s">
        <v>430</v>
      </c>
      <c r="N45" s="25">
        <v>1.0089163465E-3</v>
      </c>
      <c r="O45" s="25">
        <v>921905</v>
      </c>
      <c r="Q45" s="25">
        <v>4305</v>
      </c>
      <c r="R45" s="25" t="s">
        <v>430</v>
      </c>
      <c r="S45" s="25">
        <v>1.0089163465E-3</v>
      </c>
      <c r="T45" s="25">
        <v>921905</v>
      </c>
      <c r="U45" s="25">
        <f t="shared" si="1"/>
        <v>1.0089163465E-3</v>
      </c>
      <c r="V45" s="25">
        <f t="shared" si="1"/>
        <v>921905</v>
      </c>
    </row>
    <row r="46" spans="1:22" x14ac:dyDescent="0.3">
      <c r="A46" s="168">
        <f t="shared" si="2"/>
        <v>5101</v>
      </c>
      <c r="B46" s="168" t="str">
        <f t="shared" si="3"/>
        <v>VALPARAISO</v>
      </c>
      <c r="C46" s="227">
        <f t="shared" si="4"/>
        <v>7038539</v>
      </c>
      <c r="D46" s="171">
        <f t="shared" si="5"/>
        <v>1.21362841843E-2</v>
      </c>
      <c r="E46" s="170">
        <v>1</v>
      </c>
      <c r="F46" s="167"/>
      <c r="J46" s="65"/>
      <c r="K46" s="25">
        <f t="shared" si="0"/>
        <v>0</v>
      </c>
      <c r="L46" s="25">
        <v>5101</v>
      </c>
      <c r="M46" s="25" t="s">
        <v>429</v>
      </c>
      <c r="N46" s="25">
        <v>1.21362841843E-2</v>
      </c>
      <c r="O46" s="25">
        <v>7038539</v>
      </c>
      <c r="Q46" s="25">
        <v>5101</v>
      </c>
      <c r="R46" s="25" t="s">
        <v>429</v>
      </c>
      <c r="S46" s="25">
        <v>1.21362841843E-2</v>
      </c>
      <c r="T46" s="25">
        <v>7038539</v>
      </c>
      <c r="U46" s="25">
        <f t="shared" si="1"/>
        <v>1.21362841843E-2</v>
      </c>
      <c r="V46" s="25">
        <f t="shared" si="1"/>
        <v>7038539</v>
      </c>
    </row>
    <row r="47" spans="1:22" x14ac:dyDescent="0.3">
      <c r="A47" s="168">
        <f t="shared" si="2"/>
        <v>5102</v>
      </c>
      <c r="B47" s="168" t="str">
        <f t="shared" si="3"/>
        <v>CASABLANCA</v>
      </c>
      <c r="C47" s="227">
        <f t="shared" si="4"/>
        <v>835919</v>
      </c>
      <c r="D47" s="171">
        <f t="shared" si="5"/>
        <v>1.2814533483999999E-3</v>
      </c>
      <c r="E47" s="170">
        <v>4</v>
      </c>
      <c r="F47" s="167"/>
      <c r="J47" s="65"/>
      <c r="K47" s="25">
        <f t="shared" si="0"/>
        <v>0</v>
      </c>
      <c r="L47" s="25">
        <v>5102</v>
      </c>
      <c r="M47" s="25" t="s">
        <v>223</v>
      </c>
      <c r="N47" s="25">
        <v>1.2814533483999999E-3</v>
      </c>
      <c r="O47" s="25">
        <v>835919</v>
      </c>
      <c r="Q47" s="25">
        <v>5102</v>
      </c>
      <c r="R47" s="25" t="s">
        <v>223</v>
      </c>
      <c r="S47" s="25">
        <v>1.2814533483999999E-3</v>
      </c>
      <c r="T47" s="25">
        <v>835919</v>
      </c>
      <c r="U47" s="25">
        <f t="shared" si="1"/>
        <v>1.2814533483999999E-3</v>
      </c>
      <c r="V47" s="25">
        <f t="shared" si="1"/>
        <v>835919</v>
      </c>
    </row>
    <row r="48" spans="1:22" x14ac:dyDescent="0.3">
      <c r="A48" s="168">
        <f t="shared" si="2"/>
        <v>5103</v>
      </c>
      <c r="B48" s="168" t="str">
        <f t="shared" si="3"/>
        <v>CONCON</v>
      </c>
      <c r="C48" s="227">
        <f t="shared" si="4"/>
        <v>995812</v>
      </c>
      <c r="D48" s="171">
        <f t="shared" si="5"/>
        <v>1.3673804006000001E-3</v>
      </c>
      <c r="E48" s="170">
        <v>2</v>
      </c>
      <c r="F48" s="167"/>
      <c r="J48" s="65"/>
      <c r="K48" s="25">
        <f t="shared" si="0"/>
        <v>0</v>
      </c>
      <c r="L48" s="25">
        <v>5103</v>
      </c>
      <c r="M48" s="25" t="s">
        <v>428</v>
      </c>
      <c r="N48" s="25">
        <v>1.3673804006000001E-3</v>
      </c>
      <c r="O48" s="25">
        <v>995812</v>
      </c>
      <c r="Q48" s="25">
        <v>5103</v>
      </c>
      <c r="R48" s="25" t="s">
        <v>428</v>
      </c>
      <c r="S48" s="25">
        <v>1.3673804006000001E-3</v>
      </c>
      <c r="T48" s="25">
        <v>995812</v>
      </c>
      <c r="U48" s="25">
        <f t="shared" si="1"/>
        <v>1.3673804006000001E-3</v>
      </c>
      <c r="V48" s="25">
        <f t="shared" si="1"/>
        <v>995812</v>
      </c>
    </row>
    <row r="49" spans="1:22" x14ac:dyDescent="0.3">
      <c r="A49" s="168">
        <f t="shared" si="2"/>
        <v>5104</v>
      </c>
      <c r="B49" s="168" t="str">
        <f t="shared" si="3"/>
        <v>JUAN FERNANDEZ</v>
      </c>
      <c r="C49" s="227">
        <f t="shared" si="4"/>
        <v>904146</v>
      </c>
      <c r="D49" s="171">
        <f t="shared" si="5"/>
        <v>7.7631482089999995E-4</v>
      </c>
      <c r="E49" s="170">
        <v>5</v>
      </c>
      <c r="F49" s="167"/>
      <c r="J49" s="65"/>
      <c r="K49" s="25">
        <f t="shared" si="0"/>
        <v>0</v>
      </c>
      <c r="L49" s="25">
        <v>5104</v>
      </c>
      <c r="M49" s="25" t="s">
        <v>352</v>
      </c>
      <c r="N49" s="25">
        <v>7.7631482089999995E-4</v>
      </c>
      <c r="O49" s="25">
        <v>904146</v>
      </c>
      <c r="Q49" s="25">
        <v>5104</v>
      </c>
      <c r="R49" s="25" t="s">
        <v>352</v>
      </c>
      <c r="S49" s="25">
        <v>7.7631482089999995E-4</v>
      </c>
      <c r="T49" s="25">
        <v>904146</v>
      </c>
      <c r="U49" s="25">
        <f t="shared" si="1"/>
        <v>7.7631482089999995E-4</v>
      </c>
      <c r="V49" s="25">
        <f t="shared" si="1"/>
        <v>904146</v>
      </c>
    </row>
    <row r="50" spans="1:22" x14ac:dyDescent="0.3">
      <c r="A50" s="168">
        <f t="shared" si="2"/>
        <v>5105</v>
      </c>
      <c r="B50" s="168" t="str">
        <f t="shared" si="3"/>
        <v>PUCHUNCAVI</v>
      </c>
      <c r="C50" s="227">
        <f t="shared" si="4"/>
        <v>1051858</v>
      </c>
      <c r="D50" s="171">
        <f t="shared" si="5"/>
        <v>1.2836185184999999E-3</v>
      </c>
      <c r="E50" s="170">
        <v>4</v>
      </c>
      <c r="F50" s="167"/>
      <c r="J50" s="65"/>
      <c r="K50" s="25">
        <f t="shared" si="0"/>
        <v>0</v>
      </c>
      <c r="L50" s="25">
        <v>5105</v>
      </c>
      <c r="M50" s="25" t="s">
        <v>370</v>
      </c>
      <c r="N50" s="25">
        <v>1.2836185184999999E-3</v>
      </c>
      <c r="O50" s="25">
        <v>1051858</v>
      </c>
      <c r="Q50" s="25">
        <v>5105</v>
      </c>
      <c r="R50" s="25" t="s">
        <v>370</v>
      </c>
      <c r="S50" s="25">
        <v>1.2836185184999999E-3</v>
      </c>
      <c r="T50" s="25">
        <v>1051858</v>
      </c>
      <c r="U50" s="25">
        <f t="shared" si="1"/>
        <v>1.2836185184999999E-3</v>
      </c>
      <c r="V50" s="25">
        <f t="shared" si="1"/>
        <v>1051858</v>
      </c>
    </row>
    <row r="51" spans="1:22" x14ac:dyDescent="0.3">
      <c r="A51" s="168">
        <f t="shared" si="2"/>
        <v>5107</v>
      </c>
      <c r="B51" s="168" t="str">
        <f t="shared" si="3"/>
        <v>QUINTERO</v>
      </c>
      <c r="C51" s="227">
        <f t="shared" si="4"/>
        <v>3110260</v>
      </c>
      <c r="D51" s="171">
        <f t="shared" si="5"/>
        <v>5.8259463342999994E-3</v>
      </c>
      <c r="E51" s="170">
        <v>3</v>
      </c>
      <c r="F51" s="167"/>
      <c r="J51" s="65"/>
      <c r="K51" s="25">
        <f t="shared" si="0"/>
        <v>0</v>
      </c>
      <c r="L51" s="25">
        <v>5107</v>
      </c>
      <c r="M51" s="25" t="s">
        <v>288</v>
      </c>
      <c r="N51" s="25">
        <v>5.8259463342999994E-3</v>
      </c>
      <c r="O51" s="25">
        <v>3110260</v>
      </c>
      <c r="Q51" s="25">
        <v>5107</v>
      </c>
      <c r="R51" s="25" t="s">
        <v>288</v>
      </c>
      <c r="S51" s="25">
        <v>5.8259463342999994E-3</v>
      </c>
      <c r="T51" s="25">
        <v>3110260</v>
      </c>
      <c r="U51" s="25">
        <f t="shared" si="1"/>
        <v>5.8259463342999994E-3</v>
      </c>
      <c r="V51" s="25">
        <f t="shared" si="1"/>
        <v>3110260</v>
      </c>
    </row>
    <row r="52" spans="1:22" x14ac:dyDescent="0.3">
      <c r="A52" s="168">
        <f t="shared" si="2"/>
        <v>5109</v>
      </c>
      <c r="B52" s="168" t="str">
        <f t="shared" si="3"/>
        <v>VIÑA DEL MAR</v>
      </c>
      <c r="C52" s="227">
        <f t="shared" si="4"/>
        <v>4098570</v>
      </c>
      <c r="D52" s="171">
        <f t="shared" si="5"/>
        <v>5.0057235772999996E-3</v>
      </c>
      <c r="E52" s="170">
        <v>1</v>
      </c>
      <c r="F52" s="167"/>
      <c r="J52" s="65"/>
      <c r="K52" s="25">
        <f t="shared" si="0"/>
        <v>0</v>
      </c>
      <c r="L52" s="25">
        <v>5109</v>
      </c>
      <c r="M52" s="25" t="s">
        <v>157</v>
      </c>
      <c r="N52" s="25">
        <v>5.0057235772999996E-3</v>
      </c>
      <c r="O52" s="25">
        <v>4098570</v>
      </c>
      <c r="Q52" s="25">
        <v>5109</v>
      </c>
      <c r="R52" s="25" t="s">
        <v>157</v>
      </c>
      <c r="S52" s="25">
        <v>5.0057235772999996E-3</v>
      </c>
      <c r="T52" s="25">
        <v>4098570</v>
      </c>
      <c r="U52" s="25">
        <f t="shared" si="1"/>
        <v>5.0057235772999996E-3</v>
      </c>
      <c r="V52" s="25">
        <f t="shared" si="1"/>
        <v>4098570</v>
      </c>
    </row>
    <row r="53" spans="1:22" x14ac:dyDescent="0.3">
      <c r="A53" s="168">
        <f t="shared" si="2"/>
        <v>5201</v>
      </c>
      <c r="B53" s="168" t="str">
        <f t="shared" si="3"/>
        <v>ISLA DE PASCUA</v>
      </c>
      <c r="C53" s="227">
        <f t="shared" si="4"/>
        <v>958604</v>
      </c>
      <c r="D53" s="171">
        <f t="shared" si="5"/>
        <v>1.1638213786000001E-3</v>
      </c>
      <c r="E53" s="170">
        <v>5</v>
      </c>
      <c r="F53" s="167"/>
      <c r="J53" s="65"/>
      <c r="K53" s="25">
        <f t="shared" si="0"/>
        <v>0</v>
      </c>
      <c r="L53" s="25">
        <v>5201</v>
      </c>
      <c r="M53" s="25" t="s">
        <v>289</v>
      </c>
      <c r="N53" s="25">
        <v>1.1638213786000001E-3</v>
      </c>
      <c r="O53" s="25">
        <v>958604</v>
      </c>
      <c r="Q53" s="25">
        <v>5201</v>
      </c>
      <c r="R53" s="25" t="s">
        <v>289</v>
      </c>
      <c r="S53" s="25">
        <v>1.1638213786000001E-3</v>
      </c>
      <c r="T53" s="25">
        <v>958604</v>
      </c>
      <c r="U53" s="25">
        <f t="shared" si="1"/>
        <v>1.1638213786000001E-3</v>
      </c>
      <c r="V53" s="25">
        <f t="shared" si="1"/>
        <v>958604</v>
      </c>
    </row>
    <row r="54" spans="1:22" x14ac:dyDescent="0.3">
      <c r="A54" s="168">
        <f t="shared" si="2"/>
        <v>5301</v>
      </c>
      <c r="B54" s="168" t="str">
        <f t="shared" si="3"/>
        <v>LOS ANDES</v>
      </c>
      <c r="C54" s="227">
        <f t="shared" si="4"/>
        <v>3443662</v>
      </c>
      <c r="D54" s="171">
        <f t="shared" si="5"/>
        <v>4.7652489760000001E-3</v>
      </c>
      <c r="E54" s="170">
        <v>3</v>
      </c>
      <c r="F54" s="167"/>
      <c r="J54" s="65"/>
      <c r="K54" s="25">
        <f t="shared" si="0"/>
        <v>0</v>
      </c>
      <c r="L54" s="25">
        <v>5301</v>
      </c>
      <c r="M54" s="25" t="s">
        <v>236</v>
      </c>
      <c r="N54" s="25">
        <v>4.7652489760000001E-3</v>
      </c>
      <c r="O54" s="25">
        <v>3443662</v>
      </c>
      <c r="Q54" s="25">
        <v>5301</v>
      </c>
      <c r="R54" s="25" t="s">
        <v>236</v>
      </c>
      <c r="S54" s="25">
        <v>4.7652489760000001E-3</v>
      </c>
      <c r="T54" s="25">
        <v>3443662</v>
      </c>
      <c r="U54" s="25">
        <f t="shared" si="1"/>
        <v>4.7652489760000001E-3</v>
      </c>
      <c r="V54" s="25">
        <f t="shared" si="1"/>
        <v>3443662</v>
      </c>
    </row>
    <row r="55" spans="1:22" x14ac:dyDescent="0.3">
      <c r="A55" s="168">
        <f t="shared" si="2"/>
        <v>5302</v>
      </c>
      <c r="B55" s="168" t="str">
        <f t="shared" si="3"/>
        <v>CALLE LARGA</v>
      </c>
      <c r="C55" s="227">
        <f t="shared" si="4"/>
        <v>984877</v>
      </c>
      <c r="D55" s="171">
        <f t="shared" si="5"/>
        <v>1.1000538504000001E-3</v>
      </c>
      <c r="E55" s="170">
        <v>4</v>
      </c>
      <c r="F55" s="167"/>
      <c r="J55" s="65"/>
      <c r="K55" s="25">
        <f t="shared" si="0"/>
        <v>0</v>
      </c>
      <c r="L55" s="25">
        <v>5302</v>
      </c>
      <c r="M55" s="25" t="s">
        <v>231</v>
      </c>
      <c r="N55" s="25">
        <v>1.1000538504000001E-3</v>
      </c>
      <c r="O55" s="25">
        <v>984877</v>
      </c>
      <c r="Q55" s="25">
        <v>5302</v>
      </c>
      <c r="R55" s="25" t="s">
        <v>231</v>
      </c>
      <c r="S55" s="25">
        <v>1.1000538504000001E-3</v>
      </c>
      <c r="T55" s="25">
        <v>984877</v>
      </c>
      <c r="U55" s="25">
        <f t="shared" si="1"/>
        <v>1.1000538504000001E-3</v>
      </c>
      <c r="V55" s="25">
        <f t="shared" si="1"/>
        <v>984877</v>
      </c>
    </row>
    <row r="56" spans="1:22" x14ac:dyDescent="0.3">
      <c r="A56" s="168">
        <f t="shared" si="2"/>
        <v>5303</v>
      </c>
      <c r="B56" s="168" t="str">
        <f t="shared" si="3"/>
        <v>RINCONADA</v>
      </c>
      <c r="C56" s="227">
        <f t="shared" si="4"/>
        <v>816333</v>
      </c>
      <c r="D56" s="171">
        <f t="shared" si="5"/>
        <v>9.3899726819999998E-4</v>
      </c>
      <c r="E56" s="170">
        <v>3</v>
      </c>
      <c r="F56" s="167"/>
      <c r="J56" s="65"/>
      <c r="K56" s="25">
        <f t="shared" si="0"/>
        <v>0</v>
      </c>
      <c r="L56" s="25">
        <v>5303</v>
      </c>
      <c r="M56" s="25" t="s">
        <v>219</v>
      </c>
      <c r="N56" s="25">
        <v>9.3899726819999998E-4</v>
      </c>
      <c r="O56" s="25">
        <v>816333</v>
      </c>
      <c r="Q56" s="25">
        <v>5303</v>
      </c>
      <c r="R56" s="25" t="s">
        <v>219</v>
      </c>
      <c r="S56" s="25">
        <v>9.3899726819999998E-4</v>
      </c>
      <c r="T56" s="25">
        <v>816333</v>
      </c>
      <c r="U56" s="25">
        <f t="shared" si="1"/>
        <v>9.3899726819999998E-4</v>
      </c>
      <c r="V56" s="25">
        <f t="shared" si="1"/>
        <v>816333</v>
      </c>
    </row>
    <row r="57" spans="1:22" x14ac:dyDescent="0.3">
      <c r="A57" s="168">
        <f t="shared" si="2"/>
        <v>5304</v>
      </c>
      <c r="B57" s="168" t="str">
        <f t="shared" si="3"/>
        <v>SAN ESTEBAN</v>
      </c>
      <c r="C57" s="227">
        <f t="shared" si="4"/>
        <v>1272204</v>
      </c>
      <c r="D57" s="171">
        <f t="shared" si="5"/>
        <v>1.1520074338999999E-3</v>
      </c>
      <c r="E57" s="170">
        <v>4</v>
      </c>
      <c r="F57" s="167"/>
      <c r="J57" s="65"/>
      <c r="K57" s="25">
        <f t="shared" si="0"/>
        <v>0</v>
      </c>
      <c r="L57" s="25">
        <v>5304</v>
      </c>
      <c r="M57" s="25" t="s">
        <v>102</v>
      </c>
      <c r="N57" s="25">
        <v>1.1520074338999999E-3</v>
      </c>
      <c r="O57" s="25">
        <v>1272204</v>
      </c>
      <c r="Q57" s="25">
        <v>5304</v>
      </c>
      <c r="R57" s="25" t="s">
        <v>102</v>
      </c>
      <c r="S57" s="25">
        <v>1.1520074338999999E-3</v>
      </c>
      <c r="T57" s="25">
        <v>1272204</v>
      </c>
      <c r="U57" s="25">
        <f t="shared" si="1"/>
        <v>1.1520074338999999E-3</v>
      </c>
      <c r="V57" s="25">
        <f t="shared" si="1"/>
        <v>1272204</v>
      </c>
    </row>
    <row r="58" spans="1:22" x14ac:dyDescent="0.3">
      <c r="A58" s="168">
        <f t="shared" si="2"/>
        <v>5401</v>
      </c>
      <c r="B58" s="168" t="str">
        <f t="shared" si="3"/>
        <v>LA LIGUA</v>
      </c>
      <c r="C58" s="227">
        <f t="shared" si="4"/>
        <v>2343049</v>
      </c>
      <c r="D58" s="171">
        <f t="shared" si="5"/>
        <v>3.2297863690999998E-3</v>
      </c>
      <c r="E58" s="170">
        <v>4</v>
      </c>
      <c r="F58" s="167"/>
      <c r="J58" s="65"/>
      <c r="K58" s="25">
        <f t="shared" si="0"/>
        <v>0</v>
      </c>
      <c r="L58" s="25">
        <v>5401</v>
      </c>
      <c r="M58" s="25" t="s">
        <v>233</v>
      </c>
      <c r="N58" s="25">
        <v>3.2297863690999998E-3</v>
      </c>
      <c r="O58" s="25">
        <v>2343049</v>
      </c>
      <c r="Q58" s="25">
        <v>5401</v>
      </c>
      <c r="R58" s="25" t="s">
        <v>233</v>
      </c>
      <c r="S58" s="25">
        <v>3.2297863690999998E-3</v>
      </c>
      <c r="T58" s="25">
        <v>2343049</v>
      </c>
      <c r="U58" s="25">
        <f t="shared" si="1"/>
        <v>3.2297863690999998E-3</v>
      </c>
      <c r="V58" s="25">
        <f t="shared" si="1"/>
        <v>2343049</v>
      </c>
    </row>
    <row r="59" spans="1:22" x14ac:dyDescent="0.3">
      <c r="A59" s="168">
        <f t="shared" si="2"/>
        <v>5402</v>
      </c>
      <c r="B59" s="168" t="str">
        <f t="shared" si="3"/>
        <v>CABILDO</v>
      </c>
      <c r="C59" s="227">
        <f t="shared" si="4"/>
        <v>1464209</v>
      </c>
      <c r="D59" s="171">
        <f t="shared" si="5"/>
        <v>1.5109652889999999E-3</v>
      </c>
      <c r="E59" s="170">
        <v>4</v>
      </c>
      <c r="F59" s="167"/>
      <c r="J59" s="65"/>
      <c r="K59" s="25">
        <f t="shared" si="0"/>
        <v>0</v>
      </c>
      <c r="L59" s="25">
        <v>5402</v>
      </c>
      <c r="M59" s="25" t="s">
        <v>142</v>
      </c>
      <c r="N59" s="25">
        <v>1.5109652889999999E-3</v>
      </c>
      <c r="O59" s="25">
        <v>1464209</v>
      </c>
      <c r="Q59" s="25">
        <v>5402</v>
      </c>
      <c r="R59" s="25" t="s">
        <v>142</v>
      </c>
      <c r="S59" s="25">
        <v>1.5109652889999999E-3</v>
      </c>
      <c r="T59" s="25">
        <v>1464209</v>
      </c>
      <c r="U59" s="25">
        <f t="shared" si="1"/>
        <v>1.5109652889999999E-3</v>
      </c>
      <c r="V59" s="25">
        <f t="shared" si="1"/>
        <v>1464209</v>
      </c>
    </row>
    <row r="60" spans="1:22" x14ac:dyDescent="0.3">
      <c r="A60" s="168">
        <f t="shared" si="2"/>
        <v>5403</v>
      </c>
      <c r="B60" s="168" t="str">
        <f t="shared" si="3"/>
        <v>PAPUDO</v>
      </c>
      <c r="C60" s="227">
        <f t="shared" si="4"/>
        <v>685607</v>
      </c>
      <c r="D60" s="171">
        <f t="shared" si="5"/>
        <v>8.3933395279999997E-4</v>
      </c>
      <c r="E60" s="170">
        <v>4</v>
      </c>
      <c r="F60" s="167"/>
      <c r="J60" s="65"/>
      <c r="K60" s="25">
        <f t="shared" si="0"/>
        <v>0</v>
      </c>
      <c r="L60" s="25">
        <v>5403</v>
      </c>
      <c r="M60" s="25" t="s">
        <v>253</v>
      </c>
      <c r="N60" s="25">
        <v>8.3933395279999997E-4</v>
      </c>
      <c r="O60" s="25">
        <v>685607</v>
      </c>
      <c r="Q60" s="25">
        <v>5403</v>
      </c>
      <c r="R60" s="25" t="s">
        <v>253</v>
      </c>
      <c r="S60" s="25">
        <v>8.3933395279999997E-4</v>
      </c>
      <c r="T60" s="25">
        <v>685607</v>
      </c>
      <c r="U60" s="25">
        <f t="shared" si="1"/>
        <v>8.3933395279999997E-4</v>
      </c>
      <c r="V60" s="25">
        <f t="shared" si="1"/>
        <v>685607</v>
      </c>
    </row>
    <row r="61" spans="1:22" x14ac:dyDescent="0.3">
      <c r="A61" s="168">
        <f t="shared" si="2"/>
        <v>5404</v>
      </c>
      <c r="B61" s="168" t="str">
        <f t="shared" si="3"/>
        <v>PETORCA</v>
      </c>
      <c r="C61" s="227">
        <f t="shared" si="4"/>
        <v>1126877</v>
      </c>
      <c r="D61" s="171">
        <f t="shared" si="5"/>
        <v>1.1869068124000001E-3</v>
      </c>
      <c r="E61" s="170">
        <v>5</v>
      </c>
      <c r="F61" s="167"/>
      <c r="J61" s="65"/>
      <c r="K61" s="25">
        <f t="shared" si="0"/>
        <v>0</v>
      </c>
      <c r="L61" s="25">
        <v>5404</v>
      </c>
      <c r="M61" s="25" t="s">
        <v>247</v>
      </c>
      <c r="N61" s="25">
        <v>1.1869068124000001E-3</v>
      </c>
      <c r="O61" s="25">
        <v>1126877</v>
      </c>
      <c r="Q61" s="25">
        <v>5404</v>
      </c>
      <c r="R61" s="25" t="s">
        <v>247</v>
      </c>
      <c r="S61" s="25">
        <v>1.1869068124000001E-3</v>
      </c>
      <c r="T61" s="25">
        <v>1126877</v>
      </c>
      <c r="U61" s="25">
        <f t="shared" si="1"/>
        <v>1.1869068124000001E-3</v>
      </c>
      <c r="V61" s="25">
        <f t="shared" si="1"/>
        <v>1126877</v>
      </c>
    </row>
    <row r="62" spans="1:22" x14ac:dyDescent="0.3">
      <c r="A62" s="168">
        <f t="shared" si="2"/>
        <v>5405</v>
      </c>
      <c r="B62" s="168" t="str">
        <f t="shared" si="3"/>
        <v>ZAPALLAR</v>
      </c>
      <c r="C62" s="227">
        <f t="shared" si="4"/>
        <v>645649</v>
      </c>
      <c r="D62" s="171">
        <f t="shared" si="5"/>
        <v>7.8411924639999991E-4</v>
      </c>
      <c r="E62" s="170">
        <v>4</v>
      </c>
      <c r="F62" s="167"/>
      <c r="J62" s="65"/>
      <c r="K62" s="25">
        <f t="shared" si="0"/>
        <v>0</v>
      </c>
      <c r="L62" s="25">
        <v>5405</v>
      </c>
      <c r="M62" s="25" t="s">
        <v>144</v>
      </c>
      <c r="N62" s="25">
        <v>7.8411924639999991E-4</v>
      </c>
      <c r="O62" s="25">
        <v>645649</v>
      </c>
      <c r="Q62" s="25">
        <v>5405</v>
      </c>
      <c r="R62" s="25" t="s">
        <v>144</v>
      </c>
      <c r="S62" s="25">
        <v>7.8411924639999991E-4</v>
      </c>
      <c r="T62" s="25">
        <v>645649</v>
      </c>
      <c r="U62" s="25">
        <f t="shared" si="1"/>
        <v>7.8411924639999991E-4</v>
      </c>
      <c r="V62" s="25">
        <f t="shared" si="1"/>
        <v>645649</v>
      </c>
    </row>
    <row r="63" spans="1:22" x14ac:dyDescent="0.3">
      <c r="A63" s="168">
        <f t="shared" si="2"/>
        <v>5501</v>
      </c>
      <c r="B63" s="168" t="str">
        <f t="shared" si="3"/>
        <v>QUILLOTA</v>
      </c>
      <c r="C63" s="227">
        <f t="shared" si="4"/>
        <v>4252958</v>
      </c>
      <c r="D63" s="171">
        <f t="shared" si="5"/>
        <v>5.1491675307999999E-3</v>
      </c>
      <c r="E63" s="170">
        <v>2</v>
      </c>
      <c r="F63" s="167"/>
      <c r="J63" s="65"/>
      <c r="K63" s="25">
        <f t="shared" si="0"/>
        <v>0</v>
      </c>
      <c r="L63" s="25">
        <v>5501</v>
      </c>
      <c r="M63" s="25" t="s">
        <v>85</v>
      </c>
      <c r="N63" s="25">
        <v>5.1491675307999999E-3</v>
      </c>
      <c r="O63" s="25">
        <v>4252958</v>
      </c>
      <c r="Q63" s="25">
        <v>5501</v>
      </c>
      <c r="R63" s="25" t="s">
        <v>85</v>
      </c>
      <c r="S63" s="25">
        <v>5.1491675307999999E-3</v>
      </c>
      <c r="T63" s="25">
        <v>4252958</v>
      </c>
      <c r="U63" s="25">
        <f t="shared" si="1"/>
        <v>5.1491675307999999E-3</v>
      </c>
      <c r="V63" s="25">
        <f t="shared" si="1"/>
        <v>4252958</v>
      </c>
    </row>
    <row r="64" spans="1:22" x14ac:dyDescent="0.3">
      <c r="A64" s="168">
        <f t="shared" si="2"/>
        <v>5502</v>
      </c>
      <c r="B64" s="168" t="str">
        <f t="shared" si="3"/>
        <v>CALERA</v>
      </c>
      <c r="C64" s="227">
        <f t="shared" si="4"/>
        <v>2958809</v>
      </c>
      <c r="D64" s="171">
        <f t="shared" si="5"/>
        <v>3.0240773250999999E-3</v>
      </c>
      <c r="E64" s="170">
        <v>2</v>
      </c>
      <c r="F64" s="167"/>
      <c r="J64" s="65"/>
      <c r="K64" s="25">
        <f t="shared" si="0"/>
        <v>0</v>
      </c>
      <c r="L64" s="25">
        <v>5502</v>
      </c>
      <c r="M64" s="25" t="s">
        <v>457</v>
      </c>
      <c r="N64" s="25">
        <v>3.0240773250999999E-3</v>
      </c>
      <c r="O64" s="25">
        <v>2958809</v>
      </c>
      <c r="Q64" s="25">
        <v>5502</v>
      </c>
      <c r="R64" s="25" t="s">
        <v>457</v>
      </c>
      <c r="S64" s="25">
        <v>3.0240773250999999E-3</v>
      </c>
      <c r="T64" s="25">
        <v>2958809</v>
      </c>
      <c r="U64" s="25">
        <f t="shared" si="1"/>
        <v>3.0240773250999999E-3</v>
      </c>
      <c r="V64" s="25">
        <f t="shared" si="1"/>
        <v>2958809</v>
      </c>
    </row>
    <row r="65" spans="1:22" x14ac:dyDescent="0.3">
      <c r="A65" s="168">
        <f t="shared" si="2"/>
        <v>5503</v>
      </c>
      <c r="B65" s="168" t="str">
        <f t="shared" si="3"/>
        <v>HIJUELAS</v>
      </c>
      <c r="C65" s="227">
        <f t="shared" si="4"/>
        <v>1241435</v>
      </c>
      <c r="D65" s="171">
        <f t="shared" si="5"/>
        <v>1.2898254879999999E-3</v>
      </c>
      <c r="E65" s="170">
        <v>3</v>
      </c>
      <c r="F65" s="167"/>
      <c r="J65" s="65"/>
      <c r="K65" s="25">
        <f t="shared" si="0"/>
        <v>0</v>
      </c>
      <c r="L65" s="25">
        <v>5503</v>
      </c>
      <c r="M65" s="25" t="s">
        <v>214</v>
      </c>
      <c r="N65" s="25">
        <v>1.2898254879999999E-3</v>
      </c>
      <c r="O65" s="25">
        <v>1241435</v>
      </c>
      <c r="Q65" s="25">
        <v>5503</v>
      </c>
      <c r="R65" s="25" t="s">
        <v>214</v>
      </c>
      <c r="S65" s="25">
        <v>1.2898254879999999E-3</v>
      </c>
      <c r="T65" s="25">
        <v>1241435</v>
      </c>
      <c r="U65" s="25">
        <f t="shared" si="1"/>
        <v>1.2898254879999999E-3</v>
      </c>
      <c r="V65" s="25">
        <f t="shared" si="1"/>
        <v>1241435</v>
      </c>
    </row>
    <row r="66" spans="1:22" x14ac:dyDescent="0.3">
      <c r="A66" s="168">
        <f t="shared" si="2"/>
        <v>5504</v>
      </c>
      <c r="B66" s="168" t="str">
        <f t="shared" si="3"/>
        <v>LA CRUZ</v>
      </c>
      <c r="C66" s="227">
        <f t="shared" si="4"/>
        <v>1175618</v>
      </c>
      <c r="D66" s="171">
        <f t="shared" si="5"/>
        <v>1.3231635476000001E-3</v>
      </c>
      <c r="E66" s="170">
        <v>2</v>
      </c>
      <c r="F66" s="167"/>
      <c r="J66" s="65"/>
      <c r="K66" s="25">
        <f t="shared" si="0"/>
        <v>0</v>
      </c>
      <c r="L66" s="25">
        <v>5504</v>
      </c>
      <c r="M66" s="25" t="s">
        <v>80</v>
      </c>
      <c r="N66" s="25">
        <v>1.3231635476000001E-3</v>
      </c>
      <c r="O66" s="25">
        <v>1175618</v>
      </c>
      <c r="Q66" s="25">
        <v>5504</v>
      </c>
      <c r="R66" s="25" t="s">
        <v>80</v>
      </c>
      <c r="S66" s="25">
        <v>1.3231635476000001E-3</v>
      </c>
      <c r="T66" s="25">
        <v>1175618</v>
      </c>
      <c r="U66" s="25">
        <f t="shared" si="1"/>
        <v>1.3231635476000001E-3</v>
      </c>
      <c r="V66" s="25">
        <f t="shared" si="1"/>
        <v>1175618</v>
      </c>
    </row>
    <row r="67" spans="1:22" x14ac:dyDescent="0.3">
      <c r="A67" s="168">
        <f t="shared" si="2"/>
        <v>5506</v>
      </c>
      <c r="B67" s="168" t="str">
        <f t="shared" si="3"/>
        <v>NOGALES</v>
      </c>
      <c r="C67" s="227">
        <f t="shared" si="4"/>
        <v>1487926</v>
      </c>
      <c r="D67" s="171">
        <f t="shared" si="5"/>
        <v>1.6470586103999999E-3</v>
      </c>
      <c r="E67" s="170">
        <v>4</v>
      </c>
      <c r="F67" s="167"/>
      <c r="J67" s="65"/>
      <c r="K67" s="25">
        <f t="shared" si="0"/>
        <v>0</v>
      </c>
      <c r="L67" s="25">
        <v>5506</v>
      </c>
      <c r="M67" s="25" t="s">
        <v>158</v>
      </c>
      <c r="N67" s="25">
        <v>1.6470586103999999E-3</v>
      </c>
      <c r="O67" s="25">
        <v>1487926</v>
      </c>
      <c r="Q67" s="25">
        <v>5506</v>
      </c>
      <c r="R67" s="25" t="s">
        <v>158</v>
      </c>
      <c r="S67" s="25">
        <v>1.6470586103999999E-3</v>
      </c>
      <c r="T67" s="25">
        <v>1487926</v>
      </c>
      <c r="U67" s="25">
        <f t="shared" si="1"/>
        <v>1.6470586103999999E-3</v>
      </c>
      <c r="V67" s="25">
        <f t="shared" si="1"/>
        <v>1487926</v>
      </c>
    </row>
    <row r="68" spans="1:22" x14ac:dyDescent="0.3">
      <c r="A68" s="168">
        <f t="shared" si="2"/>
        <v>5601</v>
      </c>
      <c r="B68" s="168" t="str">
        <f t="shared" si="3"/>
        <v>SAN ANTONIO</v>
      </c>
      <c r="C68" s="227">
        <f t="shared" si="4"/>
        <v>5252972</v>
      </c>
      <c r="D68" s="171">
        <f t="shared" si="5"/>
        <v>6.1482310761000001E-3</v>
      </c>
      <c r="E68" s="170">
        <v>2</v>
      </c>
      <c r="F68" s="167"/>
      <c r="J68" s="65"/>
      <c r="K68" s="25">
        <f t="shared" si="0"/>
        <v>0</v>
      </c>
      <c r="L68" s="25">
        <v>5601</v>
      </c>
      <c r="M68" s="25" t="s">
        <v>94</v>
      </c>
      <c r="N68" s="25">
        <v>6.1482310761000001E-3</v>
      </c>
      <c r="O68" s="25">
        <v>5252972</v>
      </c>
      <c r="Q68" s="25">
        <v>5601</v>
      </c>
      <c r="R68" s="25" t="s">
        <v>94</v>
      </c>
      <c r="S68" s="25">
        <v>6.1482310761000001E-3</v>
      </c>
      <c r="T68" s="25">
        <v>5252972</v>
      </c>
      <c r="U68" s="25">
        <f t="shared" si="1"/>
        <v>6.1482310761000001E-3</v>
      </c>
      <c r="V68" s="25">
        <f t="shared" si="1"/>
        <v>5252972</v>
      </c>
    </row>
    <row r="69" spans="1:22" x14ac:dyDescent="0.3">
      <c r="A69" s="168">
        <f t="shared" si="2"/>
        <v>5602</v>
      </c>
      <c r="B69" s="168" t="str">
        <f t="shared" si="3"/>
        <v>ALGARROBO</v>
      </c>
      <c r="C69" s="227">
        <f t="shared" si="4"/>
        <v>573235</v>
      </c>
      <c r="D69" s="171">
        <f t="shared" si="5"/>
        <v>8.9738017069999985E-4</v>
      </c>
      <c r="E69" s="170">
        <v>4</v>
      </c>
      <c r="F69" s="167"/>
      <c r="J69" s="65"/>
      <c r="K69" s="25">
        <f t="shared" si="0"/>
        <v>0</v>
      </c>
      <c r="L69" s="25">
        <v>5602</v>
      </c>
      <c r="M69" s="25" t="s">
        <v>159</v>
      </c>
      <c r="N69" s="25">
        <v>8.9738017069999985E-4</v>
      </c>
      <c r="O69" s="25">
        <v>573235</v>
      </c>
      <c r="Q69" s="25">
        <v>5602</v>
      </c>
      <c r="R69" s="25" t="s">
        <v>159</v>
      </c>
      <c r="S69" s="25">
        <v>8.9738017069999985E-4</v>
      </c>
      <c r="T69" s="25">
        <v>573235</v>
      </c>
      <c r="U69" s="25">
        <f t="shared" si="1"/>
        <v>8.9738017069999985E-4</v>
      </c>
      <c r="V69" s="25">
        <f t="shared" si="1"/>
        <v>573235</v>
      </c>
    </row>
    <row r="70" spans="1:22" x14ac:dyDescent="0.3">
      <c r="A70" s="168">
        <f t="shared" si="2"/>
        <v>5603</v>
      </c>
      <c r="B70" s="168" t="str">
        <f t="shared" si="3"/>
        <v>CARTAGENA</v>
      </c>
      <c r="C70" s="227">
        <f t="shared" si="4"/>
        <v>3774549</v>
      </c>
      <c r="D70" s="171">
        <f t="shared" si="5"/>
        <v>6.8992722856999998E-3</v>
      </c>
      <c r="E70" s="170">
        <v>2</v>
      </c>
      <c r="F70" s="167"/>
      <c r="J70" s="65"/>
      <c r="K70" s="25">
        <f t="shared" ref="K70:K133" si="7">+L70-A70</f>
        <v>0</v>
      </c>
      <c r="L70" s="25">
        <v>5603</v>
      </c>
      <c r="M70" s="25" t="s">
        <v>244</v>
      </c>
      <c r="N70" s="25">
        <v>6.8992722856999998E-3</v>
      </c>
      <c r="O70" s="25">
        <v>3774549</v>
      </c>
      <c r="Q70" s="25">
        <v>5603</v>
      </c>
      <c r="R70" s="25" t="s">
        <v>244</v>
      </c>
      <c r="S70" s="25">
        <v>6.8992722856999998E-3</v>
      </c>
      <c r="T70" s="25">
        <v>3774549</v>
      </c>
      <c r="U70" s="25">
        <f t="shared" ref="U70:V133" si="8">+S70</f>
        <v>6.8992722856999998E-3</v>
      </c>
      <c r="V70" s="25">
        <f t="shared" si="8"/>
        <v>3774549</v>
      </c>
    </row>
    <row r="71" spans="1:22" x14ac:dyDescent="0.3">
      <c r="A71" s="168">
        <f t="shared" ref="A71:A134" si="9">+L71</f>
        <v>5604</v>
      </c>
      <c r="B71" s="168" t="str">
        <f t="shared" ref="B71:B134" si="10">+M71</f>
        <v>EL QUISCO</v>
      </c>
      <c r="C71" s="227">
        <f t="shared" ref="C71:C134" si="11">+O71</f>
        <v>3823282</v>
      </c>
      <c r="D71" s="171">
        <f t="shared" ref="D71:D134" si="12">+N71</f>
        <v>1.0077563912300001E-2</v>
      </c>
      <c r="E71" s="170">
        <v>3</v>
      </c>
      <c r="F71" s="167"/>
      <c r="J71" s="65"/>
      <c r="K71" s="25">
        <f t="shared" si="7"/>
        <v>0</v>
      </c>
      <c r="L71" s="25">
        <v>5604</v>
      </c>
      <c r="M71" s="25" t="s">
        <v>204</v>
      </c>
      <c r="N71" s="25">
        <v>1.0077563912300001E-2</v>
      </c>
      <c r="O71" s="25">
        <v>3823282</v>
      </c>
      <c r="Q71" s="25">
        <v>5604</v>
      </c>
      <c r="R71" s="25" t="s">
        <v>204</v>
      </c>
      <c r="S71" s="25">
        <v>1.0077563912300001E-2</v>
      </c>
      <c r="T71" s="25">
        <v>3823282</v>
      </c>
      <c r="U71" s="25">
        <f t="shared" si="8"/>
        <v>1.0077563912300001E-2</v>
      </c>
      <c r="V71" s="25">
        <f t="shared" si="8"/>
        <v>3823282</v>
      </c>
    </row>
    <row r="72" spans="1:22" x14ac:dyDescent="0.3">
      <c r="A72" s="168">
        <f t="shared" si="9"/>
        <v>5605</v>
      </c>
      <c r="B72" s="168" t="str">
        <f t="shared" si="10"/>
        <v>EL TABO</v>
      </c>
      <c r="C72" s="227">
        <f t="shared" si="11"/>
        <v>2987839</v>
      </c>
      <c r="D72" s="171">
        <f t="shared" si="12"/>
        <v>6.6055779086000004E-3</v>
      </c>
      <c r="E72" s="170">
        <v>2</v>
      </c>
      <c r="F72" s="167"/>
      <c r="J72" s="65"/>
      <c r="K72" s="25">
        <f t="shared" si="7"/>
        <v>0</v>
      </c>
      <c r="L72" s="25">
        <v>5605</v>
      </c>
      <c r="M72" s="25" t="s">
        <v>90</v>
      </c>
      <c r="N72" s="25">
        <v>6.6055779086000004E-3</v>
      </c>
      <c r="O72" s="25">
        <v>2987839</v>
      </c>
      <c r="Q72" s="25">
        <v>5605</v>
      </c>
      <c r="R72" s="25" t="s">
        <v>90</v>
      </c>
      <c r="S72" s="25">
        <v>6.6055779086000004E-3</v>
      </c>
      <c r="T72" s="25">
        <v>2987839</v>
      </c>
      <c r="U72" s="25">
        <f t="shared" si="8"/>
        <v>6.6055779086000004E-3</v>
      </c>
      <c r="V72" s="25">
        <f t="shared" si="8"/>
        <v>2987839</v>
      </c>
    </row>
    <row r="73" spans="1:22" x14ac:dyDescent="0.3">
      <c r="A73" s="168">
        <f t="shared" si="9"/>
        <v>5606</v>
      </c>
      <c r="B73" s="168" t="str">
        <f t="shared" si="10"/>
        <v>SANTO DOMINGO</v>
      </c>
      <c r="C73" s="227">
        <f t="shared" si="11"/>
        <v>676381</v>
      </c>
      <c r="D73" s="171">
        <f t="shared" si="12"/>
        <v>8.4384964409999993E-4</v>
      </c>
      <c r="E73" s="170">
        <v>2</v>
      </c>
      <c r="F73" s="167"/>
      <c r="J73" s="65"/>
      <c r="K73" s="25">
        <f t="shared" si="7"/>
        <v>0</v>
      </c>
      <c r="L73" s="25">
        <v>5606</v>
      </c>
      <c r="M73" s="25" t="s">
        <v>99</v>
      </c>
      <c r="N73" s="25">
        <v>8.4384964409999993E-4</v>
      </c>
      <c r="O73" s="25">
        <v>676381</v>
      </c>
      <c r="Q73" s="25">
        <v>5606</v>
      </c>
      <c r="R73" s="25" t="s">
        <v>99</v>
      </c>
      <c r="S73" s="25">
        <v>8.4384964409999993E-4</v>
      </c>
      <c r="T73" s="25">
        <v>676381</v>
      </c>
      <c r="U73" s="25">
        <f t="shared" si="8"/>
        <v>8.4384964409999993E-4</v>
      </c>
      <c r="V73" s="25">
        <f t="shared" si="8"/>
        <v>676381</v>
      </c>
    </row>
    <row r="74" spans="1:22" x14ac:dyDescent="0.3">
      <c r="A74" s="168">
        <f t="shared" si="9"/>
        <v>5701</v>
      </c>
      <c r="B74" s="168" t="str">
        <f t="shared" si="10"/>
        <v>SAN FELIPE</v>
      </c>
      <c r="C74" s="227">
        <f t="shared" si="11"/>
        <v>3669577</v>
      </c>
      <c r="D74" s="171">
        <f t="shared" si="12"/>
        <v>4.8516850873000002E-3</v>
      </c>
      <c r="E74" s="170">
        <v>3</v>
      </c>
      <c r="F74" s="167"/>
      <c r="J74" s="65"/>
      <c r="K74" s="25">
        <f t="shared" si="7"/>
        <v>0</v>
      </c>
      <c r="L74" s="25">
        <v>5701</v>
      </c>
      <c r="M74" s="25" t="s">
        <v>71</v>
      </c>
      <c r="N74" s="25">
        <v>4.8516850873000002E-3</v>
      </c>
      <c r="O74" s="25">
        <v>3669577</v>
      </c>
      <c r="Q74" s="25">
        <v>5701</v>
      </c>
      <c r="R74" s="25" t="s">
        <v>71</v>
      </c>
      <c r="S74" s="25">
        <v>4.8516850873000002E-3</v>
      </c>
      <c r="T74" s="25">
        <v>3669577</v>
      </c>
      <c r="U74" s="25">
        <f t="shared" si="8"/>
        <v>4.8516850873000002E-3</v>
      </c>
      <c r="V74" s="25">
        <f t="shared" si="8"/>
        <v>3669577</v>
      </c>
    </row>
    <row r="75" spans="1:22" x14ac:dyDescent="0.3">
      <c r="A75" s="168">
        <f t="shared" si="9"/>
        <v>5702</v>
      </c>
      <c r="B75" s="168" t="str">
        <f t="shared" si="10"/>
        <v>CATEMU</v>
      </c>
      <c r="C75" s="227">
        <f t="shared" si="11"/>
        <v>1213915</v>
      </c>
      <c r="D75" s="171">
        <f t="shared" si="12"/>
        <v>1.2801965132999999E-3</v>
      </c>
      <c r="E75" s="170">
        <v>4</v>
      </c>
      <c r="F75" s="167"/>
      <c r="J75" s="65"/>
      <c r="K75" s="25">
        <f t="shared" si="7"/>
        <v>0</v>
      </c>
      <c r="L75" s="25">
        <v>5702</v>
      </c>
      <c r="M75" s="25" t="s">
        <v>160</v>
      </c>
      <c r="N75" s="25">
        <v>1.2801965132999999E-3</v>
      </c>
      <c r="O75" s="25">
        <v>1213915</v>
      </c>
      <c r="Q75" s="25">
        <v>5702</v>
      </c>
      <c r="R75" s="25" t="s">
        <v>160</v>
      </c>
      <c r="S75" s="25">
        <v>1.2801965132999999E-3</v>
      </c>
      <c r="T75" s="25">
        <v>1213915</v>
      </c>
      <c r="U75" s="25">
        <f t="shared" si="8"/>
        <v>1.2801965132999999E-3</v>
      </c>
      <c r="V75" s="25">
        <f t="shared" si="8"/>
        <v>1213915</v>
      </c>
    </row>
    <row r="76" spans="1:22" x14ac:dyDescent="0.3">
      <c r="A76" s="168">
        <f t="shared" si="9"/>
        <v>5703</v>
      </c>
      <c r="B76" s="168" t="str">
        <f t="shared" si="10"/>
        <v>LLAILLAY</v>
      </c>
      <c r="C76" s="227">
        <f t="shared" si="11"/>
        <v>1473454</v>
      </c>
      <c r="D76" s="171">
        <f t="shared" si="12"/>
        <v>1.6760180562E-3</v>
      </c>
      <c r="E76" s="170">
        <v>4</v>
      </c>
      <c r="F76" s="167"/>
      <c r="J76" s="65"/>
      <c r="K76" s="25">
        <f t="shared" si="7"/>
        <v>0</v>
      </c>
      <c r="L76" s="25">
        <v>5703</v>
      </c>
      <c r="M76" s="25" t="s">
        <v>91</v>
      </c>
      <c r="N76" s="25">
        <v>1.6760180562E-3</v>
      </c>
      <c r="O76" s="25">
        <v>1473454</v>
      </c>
      <c r="Q76" s="25">
        <v>5703</v>
      </c>
      <c r="R76" s="25" t="s">
        <v>91</v>
      </c>
      <c r="S76" s="25">
        <v>1.6760180562E-3</v>
      </c>
      <c r="T76" s="25">
        <v>1473454</v>
      </c>
      <c r="U76" s="25">
        <f t="shared" si="8"/>
        <v>1.6760180562E-3</v>
      </c>
      <c r="V76" s="25">
        <f t="shared" si="8"/>
        <v>1473454</v>
      </c>
    </row>
    <row r="77" spans="1:22" x14ac:dyDescent="0.3">
      <c r="A77" s="168">
        <f t="shared" si="9"/>
        <v>5704</v>
      </c>
      <c r="B77" s="168" t="str">
        <f t="shared" si="10"/>
        <v>PANQUEHUE</v>
      </c>
      <c r="C77" s="227">
        <f t="shared" si="11"/>
        <v>826558</v>
      </c>
      <c r="D77" s="171">
        <f t="shared" si="12"/>
        <v>9.2508313409999992E-4</v>
      </c>
      <c r="E77" s="170">
        <v>4</v>
      </c>
      <c r="F77" s="167"/>
      <c r="J77" s="65"/>
      <c r="K77" s="25">
        <f t="shared" si="7"/>
        <v>0</v>
      </c>
      <c r="L77" s="25">
        <v>5704</v>
      </c>
      <c r="M77" s="25" t="s">
        <v>161</v>
      </c>
      <c r="N77" s="25">
        <v>9.2508313409999992E-4</v>
      </c>
      <c r="O77" s="25">
        <v>826558</v>
      </c>
      <c r="Q77" s="25">
        <v>5704</v>
      </c>
      <c r="R77" s="25" t="s">
        <v>161</v>
      </c>
      <c r="S77" s="25">
        <v>9.2508313409999992E-4</v>
      </c>
      <c r="T77" s="25">
        <v>826558</v>
      </c>
      <c r="U77" s="25">
        <f t="shared" si="8"/>
        <v>9.2508313409999992E-4</v>
      </c>
      <c r="V77" s="25">
        <f t="shared" si="8"/>
        <v>826558</v>
      </c>
    </row>
    <row r="78" spans="1:22" x14ac:dyDescent="0.3">
      <c r="A78" s="168">
        <f t="shared" si="9"/>
        <v>5705</v>
      </c>
      <c r="B78" s="168" t="str">
        <f t="shared" si="10"/>
        <v>PUTAENDO</v>
      </c>
      <c r="C78" s="227">
        <f t="shared" si="11"/>
        <v>1575518</v>
      </c>
      <c r="D78" s="171">
        <f t="shared" si="12"/>
        <v>1.6369109858000001E-3</v>
      </c>
      <c r="E78" s="170">
        <v>5</v>
      </c>
      <c r="F78" s="167"/>
      <c r="J78" s="65"/>
      <c r="K78" s="25">
        <f t="shared" si="7"/>
        <v>0</v>
      </c>
      <c r="L78" s="25">
        <v>5705</v>
      </c>
      <c r="M78" s="25" t="s">
        <v>76</v>
      </c>
      <c r="N78" s="25">
        <v>1.6369109858000001E-3</v>
      </c>
      <c r="O78" s="25">
        <v>1575518</v>
      </c>
      <c r="Q78" s="25">
        <v>5705</v>
      </c>
      <c r="R78" s="25" t="s">
        <v>76</v>
      </c>
      <c r="S78" s="25">
        <v>1.6369109858000001E-3</v>
      </c>
      <c r="T78" s="25">
        <v>1575518</v>
      </c>
      <c r="U78" s="25">
        <f t="shared" si="8"/>
        <v>1.6369109858000001E-3</v>
      </c>
      <c r="V78" s="25">
        <f t="shared" si="8"/>
        <v>1575518</v>
      </c>
    </row>
    <row r="79" spans="1:22" x14ac:dyDescent="0.3">
      <c r="A79" s="168">
        <f t="shared" si="9"/>
        <v>5706</v>
      </c>
      <c r="B79" s="168" t="str">
        <f t="shared" si="10"/>
        <v>SANTA MARIA</v>
      </c>
      <c r="C79" s="227">
        <f t="shared" si="11"/>
        <v>1283309</v>
      </c>
      <c r="D79" s="171">
        <f t="shared" si="12"/>
        <v>1.4700433953999999E-3</v>
      </c>
      <c r="E79" s="170">
        <v>4</v>
      </c>
      <c r="F79" s="167"/>
      <c r="J79" s="65"/>
      <c r="K79" s="25">
        <f t="shared" si="7"/>
        <v>0</v>
      </c>
      <c r="L79" s="25">
        <v>5706</v>
      </c>
      <c r="M79" s="25" t="s">
        <v>427</v>
      </c>
      <c r="N79" s="25">
        <v>1.4700433953999999E-3</v>
      </c>
      <c r="O79" s="25">
        <v>1283309</v>
      </c>
      <c r="Q79" s="25">
        <v>5706</v>
      </c>
      <c r="R79" s="25" t="s">
        <v>427</v>
      </c>
      <c r="S79" s="25">
        <v>1.4700433953999999E-3</v>
      </c>
      <c r="T79" s="25">
        <v>1283309</v>
      </c>
      <c r="U79" s="25">
        <f t="shared" si="8"/>
        <v>1.4700433953999999E-3</v>
      </c>
      <c r="V79" s="25">
        <f t="shared" si="8"/>
        <v>1283309</v>
      </c>
    </row>
    <row r="80" spans="1:22" x14ac:dyDescent="0.3">
      <c r="A80" s="168">
        <f t="shared" si="9"/>
        <v>5801</v>
      </c>
      <c r="B80" s="168" t="str">
        <f t="shared" si="10"/>
        <v>QUILPUE</v>
      </c>
      <c r="C80" s="227">
        <f t="shared" si="11"/>
        <v>6771899</v>
      </c>
      <c r="D80" s="171">
        <f t="shared" si="12"/>
        <v>8.5087467878999998E-3</v>
      </c>
      <c r="E80" s="170">
        <v>1</v>
      </c>
      <c r="F80" s="167"/>
      <c r="J80" s="65"/>
      <c r="K80" s="25">
        <f t="shared" si="7"/>
        <v>0</v>
      </c>
      <c r="L80" s="25">
        <v>5801</v>
      </c>
      <c r="M80" s="25" t="s">
        <v>394</v>
      </c>
      <c r="N80" s="25">
        <v>8.5087467878999998E-3</v>
      </c>
      <c r="O80" s="25">
        <v>6771899</v>
      </c>
      <c r="Q80" s="25">
        <v>5801</v>
      </c>
      <c r="R80" s="25" t="s">
        <v>394</v>
      </c>
      <c r="S80" s="25">
        <v>8.5087467878999998E-3</v>
      </c>
      <c r="T80" s="25">
        <v>6771899</v>
      </c>
      <c r="U80" s="25">
        <f t="shared" si="8"/>
        <v>8.5087467878999998E-3</v>
      </c>
      <c r="V80" s="25">
        <f t="shared" si="8"/>
        <v>6771899</v>
      </c>
    </row>
    <row r="81" spans="1:22" x14ac:dyDescent="0.3">
      <c r="A81" s="168">
        <f t="shared" si="9"/>
        <v>5802</v>
      </c>
      <c r="B81" s="168" t="str">
        <f t="shared" si="10"/>
        <v>LIMACHE</v>
      </c>
      <c r="C81" s="227">
        <f t="shared" si="11"/>
        <v>2525784</v>
      </c>
      <c r="D81" s="171">
        <f t="shared" si="12"/>
        <v>4.2121832475000001E-3</v>
      </c>
      <c r="E81" s="170">
        <v>3</v>
      </c>
      <c r="F81" s="167"/>
      <c r="J81" s="65"/>
      <c r="K81" s="25">
        <f t="shared" si="7"/>
        <v>0</v>
      </c>
      <c r="L81" s="25">
        <v>5802</v>
      </c>
      <c r="M81" s="25" t="s">
        <v>255</v>
      </c>
      <c r="N81" s="25">
        <v>4.2121832475000001E-3</v>
      </c>
      <c r="O81" s="25">
        <v>2525784</v>
      </c>
      <c r="Q81" s="25">
        <v>5802</v>
      </c>
      <c r="R81" s="25" t="s">
        <v>255</v>
      </c>
      <c r="S81" s="25">
        <v>4.2121832475000001E-3</v>
      </c>
      <c r="T81" s="25">
        <v>2525784</v>
      </c>
      <c r="U81" s="25">
        <f t="shared" si="8"/>
        <v>4.2121832475000001E-3</v>
      </c>
      <c r="V81" s="25">
        <f t="shared" si="8"/>
        <v>2525784</v>
      </c>
    </row>
    <row r="82" spans="1:22" x14ac:dyDescent="0.3">
      <c r="A82" s="168">
        <f t="shared" si="9"/>
        <v>5803</v>
      </c>
      <c r="B82" s="168" t="str">
        <f t="shared" si="10"/>
        <v>OLMUE</v>
      </c>
      <c r="C82" s="227">
        <f t="shared" si="11"/>
        <v>1386060</v>
      </c>
      <c r="D82" s="171">
        <f t="shared" si="12"/>
        <v>1.0962680896E-3</v>
      </c>
      <c r="E82" s="170">
        <v>3</v>
      </c>
      <c r="F82" s="167"/>
      <c r="J82" s="65"/>
      <c r="K82" s="25">
        <f t="shared" si="7"/>
        <v>0</v>
      </c>
      <c r="L82" s="25">
        <v>5803</v>
      </c>
      <c r="M82" s="25" t="s">
        <v>426</v>
      </c>
      <c r="N82" s="25">
        <v>1.0962680896E-3</v>
      </c>
      <c r="O82" s="25">
        <v>1386060</v>
      </c>
      <c r="Q82" s="25">
        <v>5803</v>
      </c>
      <c r="R82" s="25" t="s">
        <v>426</v>
      </c>
      <c r="S82" s="25">
        <v>1.0962680896E-3</v>
      </c>
      <c r="T82" s="25">
        <v>1386060</v>
      </c>
      <c r="U82" s="25">
        <f t="shared" si="8"/>
        <v>1.0962680896E-3</v>
      </c>
      <c r="V82" s="25">
        <f t="shared" si="8"/>
        <v>1386060</v>
      </c>
    </row>
    <row r="83" spans="1:22" x14ac:dyDescent="0.3">
      <c r="A83" s="168">
        <f t="shared" si="9"/>
        <v>5804</v>
      </c>
      <c r="B83" s="168" t="str">
        <f t="shared" si="10"/>
        <v>VILLA ALEMANA</v>
      </c>
      <c r="C83" s="227">
        <f t="shared" si="11"/>
        <v>6992347</v>
      </c>
      <c r="D83" s="171">
        <f t="shared" si="12"/>
        <v>7.3275705443999993E-3</v>
      </c>
      <c r="E83" s="170">
        <v>1</v>
      </c>
      <c r="F83" s="167"/>
      <c r="J83" s="65"/>
      <c r="K83" s="25">
        <f t="shared" si="7"/>
        <v>0</v>
      </c>
      <c r="L83" s="25">
        <v>5804</v>
      </c>
      <c r="M83" s="25" t="s">
        <v>257</v>
      </c>
      <c r="N83" s="25">
        <v>7.3275705443999993E-3</v>
      </c>
      <c r="O83" s="25">
        <v>6992347</v>
      </c>
      <c r="Q83" s="25">
        <v>5804</v>
      </c>
      <c r="R83" s="25" t="s">
        <v>257</v>
      </c>
      <c r="S83" s="25">
        <v>7.3275705443999993E-3</v>
      </c>
      <c r="T83" s="25">
        <v>6992347</v>
      </c>
      <c r="U83" s="25">
        <f t="shared" si="8"/>
        <v>7.3275705443999993E-3</v>
      </c>
      <c r="V83" s="25">
        <f t="shared" si="8"/>
        <v>6992347</v>
      </c>
    </row>
    <row r="84" spans="1:22" x14ac:dyDescent="0.3">
      <c r="A84" s="168">
        <f t="shared" si="9"/>
        <v>6101</v>
      </c>
      <c r="B84" s="168" t="str">
        <f t="shared" si="10"/>
        <v>RANCAGUA</v>
      </c>
      <c r="C84" s="227">
        <f t="shared" si="11"/>
        <v>7024583</v>
      </c>
      <c r="D84" s="171">
        <f t="shared" si="12"/>
        <v>9.5822064250999997E-3</v>
      </c>
      <c r="E84" s="170">
        <v>1</v>
      </c>
      <c r="F84" s="167"/>
      <c r="J84" s="65"/>
      <c r="K84" s="25">
        <f t="shared" si="7"/>
        <v>0</v>
      </c>
      <c r="L84" s="25">
        <v>6101</v>
      </c>
      <c r="M84" s="25" t="s">
        <v>147</v>
      </c>
      <c r="N84" s="25">
        <v>9.5822064250999997E-3</v>
      </c>
      <c r="O84" s="25">
        <v>7024583</v>
      </c>
      <c r="Q84" s="25">
        <v>6101</v>
      </c>
      <c r="R84" s="25" t="s">
        <v>147</v>
      </c>
      <c r="S84" s="25">
        <v>9.5822064250999997E-3</v>
      </c>
      <c r="T84" s="25">
        <v>7024583</v>
      </c>
      <c r="U84" s="25">
        <f t="shared" si="8"/>
        <v>9.5822064250999997E-3</v>
      </c>
      <c r="V84" s="25">
        <f t="shared" si="8"/>
        <v>7024583</v>
      </c>
    </row>
    <row r="85" spans="1:22" x14ac:dyDescent="0.3">
      <c r="A85" s="168">
        <f t="shared" si="9"/>
        <v>6102</v>
      </c>
      <c r="B85" s="168" t="str">
        <f t="shared" si="10"/>
        <v>CODEGUA</v>
      </c>
      <c r="C85" s="227">
        <f t="shared" si="11"/>
        <v>929309</v>
      </c>
      <c r="D85" s="171">
        <f t="shared" si="12"/>
        <v>1.1366436990000001E-3</v>
      </c>
      <c r="E85" s="170">
        <v>4</v>
      </c>
      <c r="F85" s="167"/>
      <c r="J85" s="65"/>
      <c r="K85" s="25">
        <f t="shared" si="7"/>
        <v>0</v>
      </c>
      <c r="L85" s="25">
        <v>6102</v>
      </c>
      <c r="M85" s="25" t="s">
        <v>242</v>
      </c>
      <c r="N85" s="25">
        <v>1.1366436990000001E-3</v>
      </c>
      <c r="O85" s="25">
        <v>929309</v>
      </c>
      <c r="Q85" s="25">
        <v>6102</v>
      </c>
      <c r="R85" s="25" t="s">
        <v>242</v>
      </c>
      <c r="S85" s="25">
        <v>1.1366436990000001E-3</v>
      </c>
      <c r="T85" s="25">
        <v>929309</v>
      </c>
      <c r="U85" s="25">
        <f t="shared" si="8"/>
        <v>1.1366436990000001E-3</v>
      </c>
      <c r="V85" s="25">
        <f t="shared" si="8"/>
        <v>929309</v>
      </c>
    </row>
    <row r="86" spans="1:22" x14ac:dyDescent="0.3">
      <c r="A86" s="168">
        <f t="shared" si="9"/>
        <v>6103</v>
      </c>
      <c r="B86" s="168" t="str">
        <f t="shared" si="10"/>
        <v>COINCO</v>
      </c>
      <c r="C86" s="227">
        <f t="shared" si="11"/>
        <v>897100</v>
      </c>
      <c r="D86" s="171">
        <f t="shared" si="12"/>
        <v>9.9503622050000013E-4</v>
      </c>
      <c r="E86" s="170">
        <v>4</v>
      </c>
      <c r="F86" s="167"/>
      <c r="J86" s="65"/>
      <c r="K86" s="25">
        <f t="shared" si="7"/>
        <v>0</v>
      </c>
      <c r="L86" s="25">
        <v>6103</v>
      </c>
      <c r="M86" s="25" t="s">
        <v>162</v>
      </c>
      <c r="N86" s="25">
        <v>9.9503622050000013E-4</v>
      </c>
      <c r="O86" s="25">
        <v>897100</v>
      </c>
      <c r="Q86" s="25">
        <v>6103</v>
      </c>
      <c r="R86" s="25" t="s">
        <v>162</v>
      </c>
      <c r="S86" s="25">
        <v>9.9503622050000013E-4</v>
      </c>
      <c r="T86" s="25">
        <v>897100</v>
      </c>
      <c r="U86" s="25">
        <f t="shared" si="8"/>
        <v>9.9503622050000013E-4</v>
      </c>
      <c r="V86" s="25">
        <f t="shared" si="8"/>
        <v>897100</v>
      </c>
    </row>
    <row r="87" spans="1:22" x14ac:dyDescent="0.3">
      <c r="A87" s="168">
        <f t="shared" si="9"/>
        <v>6104</v>
      </c>
      <c r="B87" s="168" t="str">
        <f t="shared" si="10"/>
        <v>COLTAUCO</v>
      </c>
      <c r="C87" s="227">
        <f t="shared" si="11"/>
        <v>1567526</v>
      </c>
      <c r="D87" s="171">
        <f t="shared" si="12"/>
        <v>1.7569493575999998E-3</v>
      </c>
      <c r="E87" s="170">
        <v>4</v>
      </c>
      <c r="F87" s="167"/>
      <c r="J87" s="65"/>
      <c r="K87" s="25">
        <f t="shared" si="7"/>
        <v>0</v>
      </c>
      <c r="L87" s="25">
        <v>6104</v>
      </c>
      <c r="M87" s="25" t="s">
        <v>290</v>
      </c>
      <c r="N87" s="25">
        <v>1.7569493575999998E-3</v>
      </c>
      <c r="O87" s="25">
        <v>1567526</v>
      </c>
      <c r="Q87" s="25">
        <v>6104</v>
      </c>
      <c r="R87" s="25" t="s">
        <v>290</v>
      </c>
      <c r="S87" s="25">
        <v>1.7569493575999998E-3</v>
      </c>
      <c r="T87" s="25">
        <v>1567526</v>
      </c>
      <c r="U87" s="25">
        <f t="shared" si="8"/>
        <v>1.7569493575999998E-3</v>
      </c>
      <c r="V87" s="25">
        <f t="shared" si="8"/>
        <v>1567526</v>
      </c>
    </row>
    <row r="88" spans="1:22" x14ac:dyDescent="0.3">
      <c r="A88" s="168">
        <f t="shared" si="9"/>
        <v>6105</v>
      </c>
      <c r="B88" s="168" t="str">
        <f t="shared" si="10"/>
        <v>DOÑIHUE</v>
      </c>
      <c r="C88" s="227">
        <f t="shared" si="11"/>
        <v>1708661</v>
      </c>
      <c r="D88" s="171">
        <f t="shared" si="12"/>
        <v>2.0333399217999999E-3</v>
      </c>
      <c r="E88" s="170">
        <v>3</v>
      </c>
      <c r="F88" s="167"/>
      <c r="J88" s="65"/>
      <c r="K88" s="25">
        <f t="shared" si="7"/>
        <v>0</v>
      </c>
      <c r="L88" s="25">
        <v>6105</v>
      </c>
      <c r="M88" s="25" t="s">
        <v>115</v>
      </c>
      <c r="N88" s="25">
        <v>2.0333399217999999E-3</v>
      </c>
      <c r="O88" s="25">
        <v>1708661</v>
      </c>
      <c r="Q88" s="25">
        <v>6105</v>
      </c>
      <c r="R88" s="25" t="s">
        <v>115</v>
      </c>
      <c r="S88" s="25">
        <v>2.0333399217999999E-3</v>
      </c>
      <c r="T88" s="25">
        <v>1708661</v>
      </c>
      <c r="U88" s="25">
        <f t="shared" si="8"/>
        <v>2.0333399217999999E-3</v>
      </c>
      <c r="V88" s="25">
        <f t="shared" si="8"/>
        <v>1708661</v>
      </c>
    </row>
    <row r="89" spans="1:22" x14ac:dyDescent="0.3">
      <c r="A89" s="168">
        <f t="shared" si="9"/>
        <v>6106</v>
      </c>
      <c r="B89" s="168" t="str">
        <f t="shared" si="10"/>
        <v>GRANEROS</v>
      </c>
      <c r="C89" s="227">
        <f t="shared" si="11"/>
        <v>1746320</v>
      </c>
      <c r="D89" s="171">
        <f t="shared" si="12"/>
        <v>1.8762429783E-3</v>
      </c>
      <c r="E89" s="170">
        <v>3</v>
      </c>
      <c r="F89" s="167"/>
      <c r="J89" s="65"/>
      <c r="K89" s="25">
        <f t="shared" si="7"/>
        <v>0</v>
      </c>
      <c r="L89" s="25">
        <v>6106</v>
      </c>
      <c r="M89" s="25" t="s">
        <v>291</v>
      </c>
      <c r="N89" s="25">
        <v>1.8762429783E-3</v>
      </c>
      <c r="O89" s="25">
        <v>1746320</v>
      </c>
      <c r="Q89" s="25">
        <v>6106</v>
      </c>
      <c r="R89" s="25" t="s">
        <v>291</v>
      </c>
      <c r="S89" s="25">
        <v>1.8762429783E-3</v>
      </c>
      <c r="T89" s="25">
        <v>1746320</v>
      </c>
      <c r="U89" s="25">
        <f t="shared" si="8"/>
        <v>1.8762429783E-3</v>
      </c>
      <c r="V89" s="25">
        <f t="shared" si="8"/>
        <v>1746320</v>
      </c>
    </row>
    <row r="90" spans="1:22" x14ac:dyDescent="0.3">
      <c r="A90" s="168">
        <f t="shared" si="9"/>
        <v>6107</v>
      </c>
      <c r="B90" s="168" t="str">
        <f t="shared" si="10"/>
        <v>LAS CABRAS</v>
      </c>
      <c r="C90" s="227">
        <f t="shared" si="11"/>
        <v>1175557</v>
      </c>
      <c r="D90" s="171">
        <f t="shared" si="12"/>
        <v>1.1582088751999999E-3</v>
      </c>
      <c r="E90" s="170">
        <v>4</v>
      </c>
      <c r="F90" s="167"/>
      <c r="J90" s="65"/>
      <c r="K90" s="25">
        <f t="shared" si="7"/>
        <v>0</v>
      </c>
      <c r="L90" s="25">
        <v>6107</v>
      </c>
      <c r="M90" s="25" t="s">
        <v>114</v>
      </c>
      <c r="N90" s="25">
        <v>1.1582088751999999E-3</v>
      </c>
      <c r="O90" s="25">
        <v>1175557</v>
      </c>
      <c r="Q90" s="25">
        <v>6107</v>
      </c>
      <c r="R90" s="25" t="s">
        <v>114</v>
      </c>
      <c r="S90" s="25">
        <v>1.1582088751999999E-3</v>
      </c>
      <c r="T90" s="25">
        <v>1175557</v>
      </c>
      <c r="U90" s="25">
        <f t="shared" si="8"/>
        <v>1.1582088751999999E-3</v>
      </c>
      <c r="V90" s="25">
        <f t="shared" si="8"/>
        <v>1175557</v>
      </c>
    </row>
    <row r="91" spans="1:22" x14ac:dyDescent="0.3">
      <c r="A91" s="168">
        <f t="shared" si="9"/>
        <v>6108</v>
      </c>
      <c r="B91" s="168" t="str">
        <f t="shared" si="10"/>
        <v>MACHALI</v>
      </c>
      <c r="C91" s="227">
        <f t="shared" si="11"/>
        <v>1167635</v>
      </c>
      <c r="D91" s="171">
        <f t="shared" si="12"/>
        <v>1.2491894082999999E-3</v>
      </c>
      <c r="E91" s="170">
        <v>2</v>
      </c>
      <c r="F91" s="167"/>
      <c r="J91" s="65"/>
      <c r="K91" s="25">
        <f t="shared" si="7"/>
        <v>0</v>
      </c>
      <c r="L91" s="25">
        <v>6108</v>
      </c>
      <c r="M91" s="25" t="s">
        <v>389</v>
      </c>
      <c r="N91" s="25">
        <v>1.2491894082999999E-3</v>
      </c>
      <c r="O91" s="25">
        <v>1167635</v>
      </c>
      <c r="Q91" s="25">
        <v>6108</v>
      </c>
      <c r="R91" s="25" t="s">
        <v>389</v>
      </c>
      <c r="S91" s="25">
        <v>1.2491894082999999E-3</v>
      </c>
      <c r="T91" s="25">
        <v>1167635</v>
      </c>
      <c r="U91" s="25">
        <f t="shared" si="8"/>
        <v>1.2491894082999999E-3</v>
      </c>
      <c r="V91" s="25">
        <f t="shared" si="8"/>
        <v>1167635</v>
      </c>
    </row>
    <row r="92" spans="1:22" x14ac:dyDescent="0.3">
      <c r="A92" s="168">
        <f t="shared" si="9"/>
        <v>6109</v>
      </c>
      <c r="B92" s="168" t="str">
        <f t="shared" si="10"/>
        <v>MALLOA</v>
      </c>
      <c r="C92" s="227">
        <f t="shared" si="11"/>
        <v>1018939</v>
      </c>
      <c r="D92" s="171">
        <f t="shared" si="12"/>
        <v>1.128494353E-3</v>
      </c>
      <c r="E92" s="170">
        <v>5</v>
      </c>
      <c r="F92" s="167"/>
      <c r="J92" s="65"/>
      <c r="K92" s="25">
        <f t="shared" si="7"/>
        <v>0</v>
      </c>
      <c r="L92" s="25">
        <v>6109</v>
      </c>
      <c r="M92" s="25" t="s">
        <v>163</v>
      </c>
      <c r="N92" s="25">
        <v>1.128494353E-3</v>
      </c>
      <c r="O92" s="25">
        <v>1018939</v>
      </c>
      <c r="Q92" s="25">
        <v>6109</v>
      </c>
      <c r="R92" s="25" t="s">
        <v>163</v>
      </c>
      <c r="S92" s="25">
        <v>1.128494353E-3</v>
      </c>
      <c r="T92" s="25">
        <v>1018939</v>
      </c>
      <c r="U92" s="25">
        <f t="shared" si="8"/>
        <v>1.128494353E-3</v>
      </c>
      <c r="V92" s="25">
        <f t="shared" si="8"/>
        <v>1018939</v>
      </c>
    </row>
    <row r="93" spans="1:22" x14ac:dyDescent="0.3">
      <c r="A93" s="168">
        <f t="shared" si="9"/>
        <v>6110</v>
      </c>
      <c r="B93" s="168" t="str">
        <f t="shared" si="10"/>
        <v>MOSTAZAL</v>
      </c>
      <c r="C93" s="227">
        <f t="shared" si="11"/>
        <v>1374279</v>
      </c>
      <c r="D93" s="171">
        <f t="shared" si="12"/>
        <v>1.2352534749999998E-3</v>
      </c>
      <c r="E93" s="170">
        <v>3</v>
      </c>
      <c r="F93" s="167"/>
      <c r="J93" s="65"/>
      <c r="K93" s="25">
        <f t="shared" si="7"/>
        <v>0</v>
      </c>
      <c r="L93" s="25">
        <v>6110</v>
      </c>
      <c r="M93" s="25" t="s">
        <v>292</v>
      </c>
      <c r="N93" s="25">
        <v>1.2352534749999998E-3</v>
      </c>
      <c r="O93" s="25">
        <v>1374279</v>
      </c>
      <c r="Q93" s="25">
        <v>6110</v>
      </c>
      <c r="R93" s="25" t="s">
        <v>292</v>
      </c>
      <c r="S93" s="25">
        <v>1.2352534749999998E-3</v>
      </c>
      <c r="T93" s="25">
        <v>1374279</v>
      </c>
      <c r="U93" s="25">
        <f t="shared" si="8"/>
        <v>1.2352534749999998E-3</v>
      </c>
      <c r="V93" s="25">
        <f t="shared" si="8"/>
        <v>1374279</v>
      </c>
    </row>
    <row r="94" spans="1:22" x14ac:dyDescent="0.3">
      <c r="A94" s="168">
        <f t="shared" si="9"/>
        <v>6111</v>
      </c>
      <c r="B94" s="168" t="str">
        <f t="shared" si="10"/>
        <v>OLIVAR</v>
      </c>
      <c r="C94" s="227">
        <f t="shared" si="11"/>
        <v>863728</v>
      </c>
      <c r="D94" s="171">
        <f t="shared" si="12"/>
        <v>1.0249440823999999E-3</v>
      </c>
      <c r="E94" s="170">
        <v>4</v>
      </c>
      <c r="F94" s="167"/>
      <c r="J94" s="65"/>
      <c r="K94" s="25">
        <f t="shared" si="7"/>
        <v>0</v>
      </c>
      <c r="L94" s="25">
        <v>6111</v>
      </c>
      <c r="M94" s="25" t="s">
        <v>245</v>
      </c>
      <c r="N94" s="25">
        <v>1.0249440823999999E-3</v>
      </c>
      <c r="O94" s="25">
        <v>863728</v>
      </c>
      <c r="Q94" s="25">
        <v>6111</v>
      </c>
      <c r="R94" s="25" t="s">
        <v>245</v>
      </c>
      <c r="S94" s="25">
        <v>1.0249440823999999E-3</v>
      </c>
      <c r="T94" s="25">
        <v>863728</v>
      </c>
      <c r="U94" s="25">
        <f t="shared" si="8"/>
        <v>1.0249440823999999E-3</v>
      </c>
      <c r="V94" s="25">
        <f t="shared" si="8"/>
        <v>863728</v>
      </c>
    </row>
    <row r="95" spans="1:22" x14ac:dyDescent="0.3">
      <c r="A95" s="168">
        <f t="shared" si="9"/>
        <v>6112</v>
      </c>
      <c r="B95" s="168" t="str">
        <f t="shared" si="10"/>
        <v>PEUMO</v>
      </c>
      <c r="C95" s="227">
        <f t="shared" si="11"/>
        <v>1045819</v>
      </c>
      <c r="D95" s="171">
        <f t="shared" si="12"/>
        <v>1.2055645238E-3</v>
      </c>
      <c r="E95" s="170">
        <v>4</v>
      </c>
      <c r="F95" s="167"/>
      <c r="J95" s="65"/>
      <c r="K95" s="25">
        <f t="shared" si="7"/>
        <v>0</v>
      </c>
      <c r="L95" s="25">
        <v>6112</v>
      </c>
      <c r="M95" s="25" t="s">
        <v>164</v>
      </c>
      <c r="N95" s="25">
        <v>1.2055645238E-3</v>
      </c>
      <c r="O95" s="25">
        <v>1045819</v>
      </c>
      <c r="Q95" s="25">
        <v>6112</v>
      </c>
      <c r="R95" s="25" t="s">
        <v>164</v>
      </c>
      <c r="S95" s="25">
        <v>1.2055645238E-3</v>
      </c>
      <c r="T95" s="25">
        <v>1045819</v>
      </c>
      <c r="U95" s="25">
        <f t="shared" si="8"/>
        <v>1.2055645238E-3</v>
      </c>
      <c r="V95" s="25">
        <f t="shared" si="8"/>
        <v>1045819</v>
      </c>
    </row>
    <row r="96" spans="1:22" x14ac:dyDescent="0.3">
      <c r="A96" s="168">
        <f t="shared" si="9"/>
        <v>6113</v>
      </c>
      <c r="B96" s="168" t="str">
        <f t="shared" si="10"/>
        <v>PICHIDEGUA</v>
      </c>
      <c r="C96" s="227">
        <f t="shared" si="11"/>
        <v>1575486</v>
      </c>
      <c r="D96" s="171">
        <f t="shared" si="12"/>
        <v>1.663489759E-3</v>
      </c>
      <c r="E96" s="170">
        <v>5</v>
      </c>
      <c r="F96" s="167"/>
      <c r="J96" s="65"/>
      <c r="K96" s="25">
        <f t="shared" si="7"/>
        <v>0</v>
      </c>
      <c r="L96" s="25">
        <v>6113</v>
      </c>
      <c r="M96" s="25" t="s">
        <v>254</v>
      </c>
      <c r="N96" s="25">
        <v>1.663489759E-3</v>
      </c>
      <c r="O96" s="25">
        <v>1575486</v>
      </c>
      <c r="Q96" s="25">
        <v>6113</v>
      </c>
      <c r="R96" s="25" t="s">
        <v>254</v>
      </c>
      <c r="S96" s="25">
        <v>1.663489759E-3</v>
      </c>
      <c r="T96" s="25">
        <v>1575486</v>
      </c>
      <c r="U96" s="25">
        <f t="shared" si="8"/>
        <v>1.663489759E-3</v>
      </c>
      <c r="V96" s="25">
        <f t="shared" si="8"/>
        <v>1575486</v>
      </c>
    </row>
    <row r="97" spans="1:22" x14ac:dyDescent="0.3">
      <c r="A97" s="168">
        <f t="shared" si="9"/>
        <v>6114</v>
      </c>
      <c r="B97" s="168" t="str">
        <f t="shared" si="10"/>
        <v>QUINTA DE TILCOCO</v>
      </c>
      <c r="C97" s="227">
        <f t="shared" si="11"/>
        <v>1054920</v>
      </c>
      <c r="D97" s="171">
        <f t="shared" si="12"/>
        <v>1.2087011915999997E-3</v>
      </c>
      <c r="E97" s="170">
        <v>4</v>
      </c>
      <c r="F97" s="167"/>
      <c r="J97" s="65"/>
      <c r="K97" s="25">
        <f t="shared" si="7"/>
        <v>0</v>
      </c>
      <c r="L97" s="25">
        <v>6114</v>
      </c>
      <c r="M97" s="25" t="s">
        <v>293</v>
      </c>
      <c r="N97" s="25">
        <v>1.2087011915999997E-3</v>
      </c>
      <c r="O97" s="25">
        <v>1054920</v>
      </c>
      <c r="Q97" s="25">
        <v>6114</v>
      </c>
      <c r="R97" s="25" t="s">
        <v>293</v>
      </c>
      <c r="S97" s="25">
        <v>1.2087011915999997E-3</v>
      </c>
      <c r="T97" s="25">
        <v>1054920</v>
      </c>
      <c r="U97" s="25">
        <f t="shared" si="8"/>
        <v>1.2087011915999997E-3</v>
      </c>
      <c r="V97" s="25">
        <f t="shared" si="8"/>
        <v>1054920</v>
      </c>
    </row>
    <row r="98" spans="1:22" x14ac:dyDescent="0.3">
      <c r="A98" s="168">
        <f t="shared" si="9"/>
        <v>6115</v>
      </c>
      <c r="B98" s="168" t="str">
        <f t="shared" si="10"/>
        <v>RENGO</v>
      </c>
      <c r="C98" s="227">
        <f t="shared" si="11"/>
        <v>2884494</v>
      </c>
      <c r="D98" s="171">
        <f t="shared" si="12"/>
        <v>2.8480108716999997E-3</v>
      </c>
      <c r="E98" s="170">
        <v>4</v>
      </c>
      <c r="F98" s="167"/>
      <c r="J98" s="65"/>
      <c r="K98" s="25">
        <f t="shared" si="7"/>
        <v>0</v>
      </c>
      <c r="L98" s="25">
        <v>6115</v>
      </c>
      <c r="M98" s="25" t="s">
        <v>35</v>
      </c>
      <c r="N98" s="25">
        <v>2.8480108716999997E-3</v>
      </c>
      <c r="O98" s="25">
        <v>2884494</v>
      </c>
      <c r="Q98" s="25">
        <v>6115</v>
      </c>
      <c r="R98" s="25" t="s">
        <v>35</v>
      </c>
      <c r="S98" s="25">
        <v>2.8480108716999997E-3</v>
      </c>
      <c r="T98" s="25">
        <v>2884494</v>
      </c>
      <c r="U98" s="25">
        <f t="shared" si="8"/>
        <v>2.8480108716999997E-3</v>
      </c>
      <c r="V98" s="25">
        <f t="shared" si="8"/>
        <v>2884494</v>
      </c>
    </row>
    <row r="99" spans="1:22" x14ac:dyDescent="0.3">
      <c r="A99" s="168">
        <f t="shared" si="9"/>
        <v>6116</v>
      </c>
      <c r="B99" s="168" t="str">
        <f t="shared" si="10"/>
        <v>REQUINOA</v>
      </c>
      <c r="C99" s="227">
        <f t="shared" si="11"/>
        <v>966627</v>
      </c>
      <c r="D99" s="171">
        <f t="shared" si="12"/>
        <v>1.1460077466999999E-3</v>
      </c>
      <c r="E99" s="170">
        <v>4</v>
      </c>
      <c r="F99" s="167"/>
      <c r="J99" s="65"/>
      <c r="K99" s="25">
        <f t="shared" si="7"/>
        <v>0</v>
      </c>
      <c r="L99" s="25">
        <v>6116</v>
      </c>
      <c r="M99" s="25" t="s">
        <v>294</v>
      </c>
      <c r="N99" s="25">
        <v>1.1460077466999999E-3</v>
      </c>
      <c r="O99" s="25">
        <v>966627</v>
      </c>
      <c r="Q99" s="25">
        <v>6116</v>
      </c>
      <c r="R99" s="25" t="s">
        <v>294</v>
      </c>
      <c r="S99" s="25">
        <v>1.1460077466999999E-3</v>
      </c>
      <c r="T99" s="25">
        <v>966627</v>
      </c>
      <c r="U99" s="25">
        <f t="shared" si="8"/>
        <v>1.1460077466999999E-3</v>
      </c>
      <c r="V99" s="25">
        <f t="shared" si="8"/>
        <v>966627</v>
      </c>
    </row>
    <row r="100" spans="1:22" x14ac:dyDescent="0.3">
      <c r="A100" s="168">
        <f t="shared" si="9"/>
        <v>6117</v>
      </c>
      <c r="B100" s="168" t="str">
        <f t="shared" si="10"/>
        <v>SAN VICENTE</v>
      </c>
      <c r="C100" s="227">
        <f t="shared" si="11"/>
        <v>2459672</v>
      </c>
      <c r="D100" s="171">
        <f t="shared" si="12"/>
        <v>2.5817677337999999E-3</v>
      </c>
      <c r="E100" s="170">
        <v>4</v>
      </c>
      <c r="F100" s="167"/>
      <c r="J100" s="65"/>
      <c r="K100" s="25">
        <f t="shared" si="7"/>
        <v>0</v>
      </c>
      <c r="L100" s="25">
        <v>6117</v>
      </c>
      <c r="M100" s="25" t="s">
        <v>165</v>
      </c>
      <c r="N100" s="25">
        <v>2.5817677337999999E-3</v>
      </c>
      <c r="O100" s="25">
        <v>2459672</v>
      </c>
      <c r="Q100" s="25">
        <v>6117</v>
      </c>
      <c r="R100" s="25" t="s">
        <v>165</v>
      </c>
      <c r="S100" s="25">
        <v>2.5817677337999999E-3</v>
      </c>
      <c r="T100" s="25">
        <v>2459672</v>
      </c>
      <c r="U100" s="25">
        <f t="shared" si="8"/>
        <v>2.5817677337999999E-3</v>
      </c>
      <c r="V100" s="25">
        <f t="shared" si="8"/>
        <v>2459672</v>
      </c>
    </row>
    <row r="101" spans="1:22" x14ac:dyDescent="0.3">
      <c r="A101" s="168">
        <f t="shared" si="9"/>
        <v>6201</v>
      </c>
      <c r="B101" s="168" t="str">
        <f t="shared" si="10"/>
        <v>PICHILEMU</v>
      </c>
      <c r="C101" s="227">
        <f t="shared" si="11"/>
        <v>3143208</v>
      </c>
      <c r="D101" s="171">
        <f t="shared" si="12"/>
        <v>6.9640627283000002E-3</v>
      </c>
      <c r="E101" s="170">
        <v>3</v>
      </c>
      <c r="F101" s="167"/>
      <c r="J101" s="65"/>
      <c r="K101" s="25">
        <f t="shared" si="7"/>
        <v>0</v>
      </c>
      <c r="L101" s="25">
        <v>6201</v>
      </c>
      <c r="M101" s="25" t="s">
        <v>166</v>
      </c>
      <c r="N101" s="25">
        <v>6.9640627283000002E-3</v>
      </c>
      <c r="O101" s="25">
        <v>3143208</v>
      </c>
      <c r="Q101" s="25">
        <v>6201</v>
      </c>
      <c r="R101" s="25" t="s">
        <v>166</v>
      </c>
      <c r="S101" s="25">
        <v>6.9640627283000002E-3</v>
      </c>
      <c r="T101" s="25">
        <v>3143208</v>
      </c>
      <c r="U101" s="25">
        <f t="shared" si="8"/>
        <v>6.9640627283000002E-3</v>
      </c>
      <c r="V101" s="25">
        <f t="shared" si="8"/>
        <v>3143208</v>
      </c>
    </row>
    <row r="102" spans="1:22" x14ac:dyDescent="0.3">
      <c r="A102" s="168">
        <f t="shared" si="9"/>
        <v>6202</v>
      </c>
      <c r="B102" s="168" t="str">
        <f t="shared" si="10"/>
        <v>LA ESTRELLA</v>
      </c>
      <c r="C102" s="227">
        <f t="shared" si="11"/>
        <v>685803</v>
      </c>
      <c r="D102" s="171">
        <f t="shared" si="12"/>
        <v>8.2286728399999997E-4</v>
      </c>
      <c r="E102" s="170">
        <v>4</v>
      </c>
      <c r="F102" s="167"/>
      <c r="J102" s="65"/>
      <c r="K102" s="25">
        <f t="shared" si="7"/>
        <v>0</v>
      </c>
      <c r="L102" s="25">
        <v>6202</v>
      </c>
      <c r="M102" s="25" t="s">
        <v>265</v>
      </c>
      <c r="N102" s="25">
        <v>8.2286728399999997E-4</v>
      </c>
      <c r="O102" s="25">
        <v>685803</v>
      </c>
      <c r="Q102" s="25">
        <v>6202</v>
      </c>
      <c r="R102" s="25" t="s">
        <v>265</v>
      </c>
      <c r="S102" s="25">
        <v>8.2286728399999997E-4</v>
      </c>
      <c r="T102" s="25">
        <v>685803</v>
      </c>
      <c r="U102" s="25">
        <f t="shared" si="8"/>
        <v>8.2286728399999997E-4</v>
      </c>
      <c r="V102" s="25">
        <f t="shared" si="8"/>
        <v>685803</v>
      </c>
    </row>
    <row r="103" spans="1:22" x14ac:dyDescent="0.3">
      <c r="A103" s="168">
        <f t="shared" si="9"/>
        <v>6203</v>
      </c>
      <c r="B103" s="168" t="str">
        <f t="shared" si="10"/>
        <v>LITUECHE</v>
      </c>
      <c r="C103" s="227">
        <f t="shared" si="11"/>
        <v>738459</v>
      </c>
      <c r="D103" s="171">
        <f t="shared" si="12"/>
        <v>8.9465077719999998E-4</v>
      </c>
      <c r="E103" s="170">
        <v>5</v>
      </c>
      <c r="F103" s="167"/>
      <c r="J103" s="65"/>
      <c r="K103" s="25">
        <f t="shared" si="7"/>
        <v>0</v>
      </c>
      <c r="L103" s="25">
        <v>6203</v>
      </c>
      <c r="M103" s="25" t="s">
        <v>246</v>
      </c>
      <c r="N103" s="25">
        <v>8.9465077719999998E-4</v>
      </c>
      <c r="O103" s="25">
        <v>738459</v>
      </c>
      <c r="Q103" s="25">
        <v>6203</v>
      </c>
      <c r="R103" s="25" t="s">
        <v>246</v>
      </c>
      <c r="S103" s="25">
        <v>8.9465077719999998E-4</v>
      </c>
      <c r="T103" s="25">
        <v>738459</v>
      </c>
      <c r="U103" s="25">
        <f t="shared" si="8"/>
        <v>8.9465077719999998E-4</v>
      </c>
      <c r="V103" s="25">
        <f t="shared" si="8"/>
        <v>738459</v>
      </c>
    </row>
    <row r="104" spans="1:22" x14ac:dyDescent="0.3">
      <c r="A104" s="168">
        <f t="shared" si="9"/>
        <v>6204</v>
      </c>
      <c r="B104" s="168" t="str">
        <f t="shared" si="10"/>
        <v>MARCHIGUE</v>
      </c>
      <c r="C104" s="227">
        <f t="shared" si="11"/>
        <v>899464</v>
      </c>
      <c r="D104" s="171">
        <f t="shared" si="12"/>
        <v>1.0269572878E-3</v>
      </c>
      <c r="E104" s="170">
        <v>5</v>
      </c>
      <c r="F104" s="167"/>
      <c r="J104" s="65"/>
      <c r="K104" s="25">
        <f t="shared" si="7"/>
        <v>0</v>
      </c>
      <c r="L104" s="25">
        <v>6204</v>
      </c>
      <c r="M104" s="25" t="s">
        <v>353</v>
      </c>
      <c r="N104" s="25">
        <v>1.0269572878E-3</v>
      </c>
      <c r="O104" s="25">
        <v>899464</v>
      </c>
      <c r="Q104" s="25">
        <v>6204</v>
      </c>
      <c r="R104" s="25" t="s">
        <v>353</v>
      </c>
      <c r="S104" s="25">
        <v>1.0269572878E-3</v>
      </c>
      <c r="T104" s="25">
        <v>899464</v>
      </c>
      <c r="U104" s="25">
        <f t="shared" si="8"/>
        <v>1.0269572878E-3</v>
      </c>
      <c r="V104" s="25">
        <f t="shared" si="8"/>
        <v>899464</v>
      </c>
    </row>
    <row r="105" spans="1:22" x14ac:dyDescent="0.3">
      <c r="A105" s="168">
        <f t="shared" si="9"/>
        <v>6205</v>
      </c>
      <c r="B105" s="168" t="str">
        <f t="shared" si="10"/>
        <v>NAVIDAD</v>
      </c>
      <c r="C105" s="227">
        <f t="shared" si="11"/>
        <v>2085803</v>
      </c>
      <c r="D105" s="171">
        <f t="shared" si="12"/>
        <v>4.2016527279E-3</v>
      </c>
      <c r="E105" s="170">
        <v>5</v>
      </c>
      <c r="F105" s="167"/>
      <c r="J105" s="65"/>
      <c r="K105" s="25">
        <f t="shared" si="7"/>
        <v>0</v>
      </c>
      <c r="L105" s="25">
        <v>6205</v>
      </c>
      <c r="M105" s="25" t="s">
        <v>295</v>
      </c>
      <c r="N105" s="25">
        <v>4.2016527279E-3</v>
      </c>
      <c r="O105" s="25">
        <v>2085803</v>
      </c>
      <c r="Q105" s="25">
        <v>6205</v>
      </c>
      <c r="R105" s="25" t="s">
        <v>295</v>
      </c>
      <c r="S105" s="25">
        <v>4.2016527279E-3</v>
      </c>
      <c r="T105" s="25">
        <v>2085803</v>
      </c>
      <c r="U105" s="25">
        <f t="shared" si="8"/>
        <v>4.2016527279E-3</v>
      </c>
      <c r="V105" s="25">
        <f t="shared" si="8"/>
        <v>2085803</v>
      </c>
    </row>
    <row r="106" spans="1:22" x14ac:dyDescent="0.3">
      <c r="A106" s="168">
        <f t="shared" si="9"/>
        <v>6206</v>
      </c>
      <c r="B106" s="168" t="str">
        <f t="shared" si="10"/>
        <v>PAREDONES</v>
      </c>
      <c r="C106" s="227">
        <f t="shared" si="11"/>
        <v>1192973</v>
      </c>
      <c r="D106" s="171">
        <f t="shared" si="12"/>
        <v>1.7270517216000001E-3</v>
      </c>
      <c r="E106" s="170">
        <v>5</v>
      </c>
      <c r="F106" s="167"/>
      <c r="J106" s="65"/>
      <c r="K106" s="25">
        <f t="shared" si="7"/>
        <v>0</v>
      </c>
      <c r="L106" s="25">
        <v>6206</v>
      </c>
      <c r="M106" s="25" t="s">
        <v>296</v>
      </c>
      <c r="N106" s="25">
        <v>1.7270517216000001E-3</v>
      </c>
      <c r="O106" s="25">
        <v>1192973</v>
      </c>
      <c r="Q106" s="25">
        <v>6206</v>
      </c>
      <c r="R106" s="25" t="s">
        <v>296</v>
      </c>
      <c r="S106" s="25">
        <v>1.7270517216000001E-3</v>
      </c>
      <c r="T106" s="25">
        <v>1192973</v>
      </c>
      <c r="U106" s="25">
        <f t="shared" si="8"/>
        <v>1.7270517216000001E-3</v>
      </c>
      <c r="V106" s="25">
        <f t="shared" si="8"/>
        <v>1192973</v>
      </c>
    </row>
    <row r="107" spans="1:22" x14ac:dyDescent="0.3">
      <c r="A107" s="168">
        <f t="shared" si="9"/>
        <v>6301</v>
      </c>
      <c r="B107" s="168" t="str">
        <f t="shared" si="10"/>
        <v>SAN FERNANDO</v>
      </c>
      <c r="C107" s="227">
        <f t="shared" si="11"/>
        <v>2759906</v>
      </c>
      <c r="D107" s="171">
        <f t="shared" si="12"/>
        <v>3.9628849944999996E-3</v>
      </c>
      <c r="E107" s="170">
        <v>4</v>
      </c>
      <c r="F107" s="167"/>
      <c r="J107" s="65"/>
      <c r="K107" s="25">
        <f t="shared" si="7"/>
        <v>0</v>
      </c>
      <c r="L107" s="25">
        <v>6301</v>
      </c>
      <c r="M107" s="25" t="s">
        <v>167</v>
      </c>
      <c r="N107" s="25">
        <v>3.9628849944999996E-3</v>
      </c>
      <c r="O107" s="25">
        <v>2759906</v>
      </c>
      <c r="Q107" s="25">
        <v>6301</v>
      </c>
      <c r="R107" s="25" t="s">
        <v>167</v>
      </c>
      <c r="S107" s="25">
        <v>3.9628849944999996E-3</v>
      </c>
      <c r="T107" s="25">
        <v>2759906</v>
      </c>
      <c r="U107" s="25">
        <f t="shared" si="8"/>
        <v>3.9628849944999996E-3</v>
      </c>
      <c r="V107" s="25">
        <f t="shared" si="8"/>
        <v>2759906</v>
      </c>
    </row>
    <row r="108" spans="1:22" x14ac:dyDescent="0.3">
      <c r="A108" s="168">
        <f t="shared" si="9"/>
        <v>6302</v>
      </c>
      <c r="B108" s="168" t="str">
        <f t="shared" si="10"/>
        <v>CHEPICA</v>
      </c>
      <c r="C108" s="227">
        <f t="shared" si="11"/>
        <v>1281220</v>
      </c>
      <c r="D108" s="171">
        <f t="shared" si="12"/>
        <v>1.3945791245999998E-3</v>
      </c>
      <c r="E108" s="170">
        <v>5</v>
      </c>
      <c r="F108" s="167"/>
      <c r="J108" s="65"/>
      <c r="K108" s="25">
        <f t="shared" si="7"/>
        <v>0</v>
      </c>
      <c r="L108" s="25">
        <v>6302</v>
      </c>
      <c r="M108" s="25" t="s">
        <v>354</v>
      </c>
      <c r="N108" s="25">
        <v>1.3945791245999998E-3</v>
      </c>
      <c r="O108" s="25">
        <v>1281220</v>
      </c>
      <c r="Q108" s="25">
        <v>6302</v>
      </c>
      <c r="R108" s="25" t="s">
        <v>354</v>
      </c>
      <c r="S108" s="25">
        <v>1.3945791245999998E-3</v>
      </c>
      <c r="T108" s="25">
        <v>1281220</v>
      </c>
      <c r="U108" s="25">
        <f t="shared" si="8"/>
        <v>1.3945791245999998E-3</v>
      </c>
      <c r="V108" s="25">
        <f t="shared" si="8"/>
        <v>1281220</v>
      </c>
    </row>
    <row r="109" spans="1:22" x14ac:dyDescent="0.3">
      <c r="A109" s="168">
        <f t="shared" si="9"/>
        <v>6303</v>
      </c>
      <c r="B109" s="168" t="str">
        <f t="shared" si="10"/>
        <v>CHIMBARONGO</v>
      </c>
      <c r="C109" s="227">
        <f t="shared" si="11"/>
        <v>2071818</v>
      </c>
      <c r="D109" s="171">
        <f t="shared" si="12"/>
        <v>2.8892073486999998E-3</v>
      </c>
      <c r="E109" s="170">
        <v>4</v>
      </c>
      <c r="F109" s="167"/>
      <c r="J109" s="65"/>
      <c r="K109" s="25">
        <f t="shared" si="7"/>
        <v>0</v>
      </c>
      <c r="L109" s="25">
        <v>6303</v>
      </c>
      <c r="M109" s="25" t="s">
        <v>297</v>
      </c>
      <c r="N109" s="25">
        <v>2.8892073486999998E-3</v>
      </c>
      <c r="O109" s="25">
        <v>2071818</v>
      </c>
      <c r="Q109" s="25">
        <v>6303</v>
      </c>
      <c r="R109" s="25" t="s">
        <v>297</v>
      </c>
      <c r="S109" s="25">
        <v>2.8892073486999998E-3</v>
      </c>
      <c r="T109" s="25">
        <v>2071818</v>
      </c>
      <c r="U109" s="25">
        <f t="shared" si="8"/>
        <v>2.8892073486999998E-3</v>
      </c>
      <c r="V109" s="25">
        <f t="shared" si="8"/>
        <v>2071818</v>
      </c>
    </row>
    <row r="110" spans="1:22" x14ac:dyDescent="0.3">
      <c r="A110" s="168">
        <f t="shared" si="9"/>
        <v>6304</v>
      </c>
      <c r="B110" s="168" t="str">
        <f t="shared" si="10"/>
        <v>LOLOL</v>
      </c>
      <c r="C110" s="227">
        <f t="shared" si="11"/>
        <v>916380</v>
      </c>
      <c r="D110" s="171">
        <f t="shared" si="12"/>
        <v>9.6383294209999998E-4</v>
      </c>
      <c r="E110" s="170">
        <v>5</v>
      </c>
      <c r="F110" s="167"/>
      <c r="J110" s="65"/>
      <c r="K110" s="25">
        <f t="shared" si="7"/>
        <v>0</v>
      </c>
      <c r="L110" s="25">
        <v>6304</v>
      </c>
      <c r="M110" s="25" t="s">
        <v>298</v>
      </c>
      <c r="N110" s="25">
        <v>9.6383294209999998E-4</v>
      </c>
      <c r="O110" s="25">
        <v>916380</v>
      </c>
      <c r="Q110" s="25">
        <v>6304</v>
      </c>
      <c r="R110" s="25" t="s">
        <v>298</v>
      </c>
      <c r="S110" s="25">
        <v>9.6383294209999998E-4</v>
      </c>
      <c r="T110" s="25">
        <v>916380</v>
      </c>
      <c r="U110" s="25">
        <f t="shared" si="8"/>
        <v>9.6383294209999998E-4</v>
      </c>
      <c r="V110" s="25">
        <f t="shared" si="8"/>
        <v>916380</v>
      </c>
    </row>
    <row r="111" spans="1:22" x14ac:dyDescent="0.3">
      <c r="A111" s="168">
        <f t="shared" si="9"/>
        <v>6305</v>
      </c>
      <c r="B111" s="168" t="str">
        <f t="shared" si="10"/>
        <v>NANCAGUA</v>
      </c>
      <c r="C111" s="227">
        <f t="shared" si="11"/>
        <v>1150341</v>
      </c>
      <c r="D111" s="171">
        <f t="shared" si="12"/>
        <v>1.3179799472999999E-3</v>
      </c>
      <c r="E111" s="170">
        <v>4</v>
      </c>
      <c r="F111" s="167"/>
      <c r="J111" s="65"/>
      <c r="K111" s="25">
        <f t="shared" si="7"/>
        <v>0</v>
      </c>
      <c r="L111" s="25">
        <v>6305</v>
      </c>
      <c r="M111" s="25" t="s">
        <v>299</v>
      </c>
      <c r="N111" s="25">
        <v>1.3179799472999999E-3</v>
      </c>
      <c r="O111" s="25">
        <v>1150341</v>
      </c>
      <c r="Q111" s="25">
        <v>6305</v>
      </c>
      <c r="R111" s="25" t="s">
        <v>299</v>
      </c>
      <c r="S111" s="25">
        <v>1.3179799472999999E-3</v>
      </c>
      <c r="T111" s="25">
        <v>1150341</v>
      </c>
      <c r="U111" s="25">
        <f t="shared" si="8"/>
        <v>1.3179799472999999E-3</v>
      </c>
      <c r="V111" s="25">
        <f t="shared" si="8"/>
        <v>1150341</v>
      </c>
    </row>
    <row r="112" spans="1:22" x14ac:dyDescent="0.3">
      <c r="A112" s="168">
        <f t="shared" si="9"/>
        <v>6306</v>
      </c>
      <c r="B112" s="168" t="str">
        <f t="shared" si="10"/>
        <v>PALMILLA</v>
      </c>
      <c r="C112" s="227">
        <f t="shared" si="11"/>
        <v>969386</v>
      </c>
      <c r="D112" s="171">
        <f t="shared" si="12"/>
        <v>1.0544146725E-3</v>
      </c>
      <c r="E112" s="170">
        <v>4</v>
      </c>
      <c r="F112" s="167"/>
      <c r="J112" s="65"/>
      <c r="K112" s="25">
        <f t="shared" si="7"/>
        <v>0</v>
      </c>
      <c r="L112" s="25">
        <v>6306</v>
      </c>
      <c r="M112" s="25" t="s">
        <v>168</v>
      </c>
      <c r="N112" s="25">
        <v>1.0544146725E-3</v>
      </c>
      <c r="O112" s="25">
        <v>969386</v>
      </c>
      <c r="Q112" s="25">
        <v>6306</v>
      </c>
      <c r="R112" s="25" t="s">
        <v>168</v>
      </c>
      <c r="S112" s="25">
        <v>1.0544146725E-3</v>
      </c>
      <c r="T112" s="25">
        <v>969386</v>
      </c>
      <c r="U112" s="25">
        <f t="shared" si="8"/>
        <v>1.0544146725E-3</v>
      </c>
      <c r="V112" s="25">
        <f t="shared" si="8"/>
        <v>969386</v>
      </c>
    </row>
    <row r="113" spans="1:22" x14ac:dyDescent="0.3">
      <c r="A113" s="168">
        <f t="shared" si="9"/>
        <v>6307</v>
      </c>
      <c r="B113" s="168" t="str">
        <f t="shared" si="10"/>
        <v>PERALILLO</v>
      </c>
      <c r="C113" s="227">
        <f t="shared" si="11"/>
        <v>811680</v>
      </c>
      <c r="D113" s="171">
        <f t="shared" si="12"/>
        <v>1.0160726003999999E-3</v>
      </c>
      <c r="E113" s="170">
        <v>5</v>
      </c>
      <c r="F113" s="167"/>
      <c r="J113" s="65"/>
      <c r="K113" s="25">
        <f t="shared" si="7"/>
        <v>0</v>
      </c>
      <c r="L113" s="25">
        <v>6307</v>
      </c>
      <c r="M113" s="25" t="s">
        <v>51</v>
      </c>
      <c r="N113" s="25">
        <v>1.0160726003999999E-3</v>
      </c>
      <c r="O113" s="25">
        <v>811680</v>
      </c>
      <c r="Q113" s="25">
        <v>6307</v>
      </c>
      <c r="R113" s="25" t="s">
        <v>51</v>
      </c>
      <c r="S113" s="25">
        <v>1.0160726003999999E-3</v>
      </c>
      <c r="T113" s="25">
        <v>811680</v>
      </c>
      <c r="U113" s="25">
        <f t="shared" si="8"/>
        <v>1.0160726003999999E-3</v>
      </c>
      <c r="V113" s="25">
        <f t="shared" si="8"/>
        <v>811680</v>
      </c>
    </row>
    <row r="114" spans="1:22" x14ac:dyDescent="0.3">
      <c r="A114" s="168">
        <f t="shared" si="9"/>
        <v>6308</v>
      </c>
      <c r="B114" s="168" t="str">
        <f t="shared" si="10"/>
        <v>PLACILLA</v>
      </c>
      <c r="C114" s="227">
        <f t="shared" si="11"/>
        <v>928549</v>
      </c>
      <c r="D114" s="171">
        <f t="shared" si="12"/>
        <v>1.0420941525E-3</v>
      </c>
      <c r="E114" s="170">
        <v>5</v>
      </c>
      <c r="F114" s="167"/>
      <c r="J114" s="65"/>
      <c r="K114" s="25">
        <f t="shared" si="7"/>
        <v>0</v>
      </c>
      <c r="L114" s="25">
        <v>6308</v>
      </c>
      <c r="M114" s="25" t="s">
        <v>259</v>
      </c>
      <c r="N114" s="25">
        <v>1.0420941525E-3</v>
      </c>
      <c r="O114" s="25">
        <v>928549</v>
      </c>
      <c r="Q114" s="25">
        <v>6308</v>
      </c>
      <c r="R114" s="25" t="s">
        <v>259</v>
      </c>
      <c r="S114" s="25">
        <v>1.0420941525E-3</v>
      </c>
      <c r="T114" s="25">
        <v>928549</v>
      </c>
      <c r="U114" s="25">
        <f t="shared" si="8"/>
        <v>1.0420941525E-3</v>
      </c>
      <c r="V114" s="25">
        <f t="shared" si="8"/>
        <v>928549</v>
      </c>
    </row>
    <row r="115" spans="1:22" x14ac:dyDescent="0.3">
      <c r="A115" s="168">
        <f t="shared" si="9"/>
        <v>6309</v>
      </c>
      <c r="B115" s="168" t="str">
        <f t="shared" si="10"/>
        <v>PUMANQUE</v>
      </c>
      <c r="C115" s="227">
        <f t="shared" si="11"/>
        <v>747509</v>
      </c>
      <c r="D115" s="171">
        <f t="shared" si="12"/>
        <v>8.7722560920000005E-4</v>
      </c>
      <c r="E115" s="170">
        <v>5</v>
      </c>
      <c r="F115" s="167"/>
      <c r="J115" s="65"/>
      <c r="K115" s="25">
        <f t="shared" si="7"/>
        <v>0</v>
      </c>
      <c r="L115" s="25">
        <v>6309</v>
      </c>
      <c r="M115" s="25" t="s">
        <v>243</v>
      </c>
      <c r="N115" s="25">
        <v>8.7722560920000005E-4</v>
      </c>
      <c r="O115" s="25">
        <v>747509</v>
      </c>
      <c r="Q115" s="25">
        <v>6309</v>
      </c>
      <c r="R115" s="25" t="s">
        <v>243</v>
      </c>
      <c r="S115" s="25">
        <v>8.7722560920000005E-4</v>
      </c>
      <c r="T115" s="25">
        <v>747509</v>
      </c>
      <c r="U115" s="25">
        <f t="shared" si="8"/>
        <v>8.7722560920000005E-4</v>
      </c>
      <c r="V115" s="25">
        <f t="shared" si="8"/>
        <v>747509</v>
      </c>
    </row>
    <row r="116" spans="1:22" x14ac:dyDescent="0.3">
      <c r="A116" s="168">
        <f t="shared" si="9"/>
        <v>6310</v>
      </c>
      <c r="B116" s="168" t="str">
        <f t="shared" si="10"/>
        <v>SANTA CRUZ</v>
      </c>
      <c r="C116" s="227">
        <f t="shared" si="11"/>
        <v>1796504</v>
      </c>
      <c r="D116" s="171">
        <f t="shared" si="12"/>
        <v>2.1051663947E-3</v>
      </c>
      <c r="E116" s="170">
        <v>4</v>
      </c>
      <c r="F116" s="167"/>
      <c r="J116" s="65"/>
      <c r="K116" s="25">
        <f t="shared" si="7"/>
        <v>0</v>
      </c>
      <c r="L116" s="25">
        <v>6310</v>
      </c>
      <c r="M116" s="25" t="s">
        <v>63</v>
      </c>
      <c r="N116" s="25">
        <v>2.1051663947E-3</v>
      </c>
      <c r="O116" s="25">
        <v>1796504</v>
      </c>
      <c r="Q116" s="25">
        <v>6310</v>
      </c>
      <c r="R116" s="25" t="s">
        <v>63</v>
      </c>
      <c r="S116" s="25">
        <v>2.1051663947E-3</v>
      </c>
      <c r="T116" s="25">
        <v>1796504</v>
      </c>
      <c r="U116" s="25">
        <f t="shared" si="8"/>
        <v>2.1051663947E-3</v>
      </c>
      <c r="V116" s="25">
        <f t="shared" si="8"/>
        <v>1796504</v>
      </c>
    </row>
    <row r="117" spans="1:22" x14ac:dyDescent="0.3">
      <c r="A117" s="168">
        <f t="shared" si="9"/>
        <v>7101</v>
      </c>
      <c r="B117" s="168" t="str">
        <f t="shared" si="10"/>
        <v>TALCA</v>
      </c>
      <c r="C117" s="227">
        <f t="shared" si="11"/>
        <v>9118394</v>
      </c>
      <c r="D117" s="171">
        <f t="shared" si="12"/>
        <v>1.1100537022499999E-2</v>
      </c>
      <c r="E117" s="170">
        <v>1</v>
      </c>
      <c r="F117" s="167"/>
      <c r="J117" s="65"/>
      <c r="K117" s="25">
        <f t="shared" si="7"/>
        <v>0</v>
      </c>
      <c r="L117" s="25">
        <v>7101</v>
      </c>
      <c r="M117" s="25" t="s">
        <v>30</v>
      </c>
      <c r="N117" s="25">
        <v>1.1100537022499999E-2</v>
      </c>
      <c r="O117" s="25">
        <v>9118394</v>
      </c>
      <c r="Q117" s="25">
        <v>7101</v>
      </c>
      <c r="R117" s="25" t="s">
        <v>30</v>
      </c>
      <c r="S117" s="25">
        <v>1.1100537022499999E-2</v>
      </c>
      <c r="T117" s="25">
        <v>9118394</v>
      </c>
      <c r="U117" s="25">
        <f t="shared" si="8"/>
        <v>1.1100537022499999E-2</v>
      </c>
      <c r="V117" s="25">
        <f t="shared" si="8"/>
        <v>9118394</v>
      </c>
    </row>
    <row r="118" spans="1:22" x14ac:dyDescent="0.3">
      <c r="A118" s="168">
        <f t="shared" si="9"/>
        <v>7102</v>
      </c>
      <c r="B118" s="168" t="str">
        <f t="shared" si="10"/>
        <v>CONSTITUCION</v>
      </c>
      <c r="C118" s="227">
        <f t="shared" si="11"/>
        <v>4378952</v>
      </c>
      <c r="D118" s="171">
        <f t="shared" si="12"/>
        <v>6.2921111252999999E-3</v>
      </c>
      <c r="E118" s="170">
        <v>3</v>
      </c>
      <c r="F118" s="167"/>
      <c r="J118" s="65"/>
      <c r="K118" s="25">
        <f t="shared" si="7"/>
        <v>0</v>
      </c>
      <c r="L118" s="25">
        <v>7102</v>
      </c>
      <c r="M118" s="25" t="s">
        <v>383</v>
      </c>
      <c r="N118" s="25">
        <v>6.2921111252999999E-3</v>
      </c>
      <c r="O118" s="25">
        <v>4378952</v>
      </c>
      <c r="Q118" s="25">
        <v>7102</v>
      </c>
      <c r="R118" s="25" t="s">
        <v>383</v>
      </c>
      <c r="S118" s="25">
        <v>6.2921111252999999E-3</v>
      </c>
      <c r="T118" s="25">
        <v>4378952</v>
      </c>
      <c r="U118" s="25">
        <f t="shared" si="8"/>
        <v>6.2921111252999999E-3</v>
      </c>
      <c r="V118" s="25">
        <f t="shared" si="8"/>
        <v>4378952</v>
      </c>
    </row>
    <row r="119" spans="1:22" x14ac:dyDescent="0.3">
      <c r="A119" s="168">
        <f t="shared" si="9"/>
        <v>7103</v>
      </c>
      <c r="B119" s="168" t="str">
        <f t="shared" si="10"/>
        <v>CUREPTO</v>
      </c>
      <c r="C119" s="227">
        <f t="shared" si="11"/>
        <v>1522879</v>
      </c>
      <c r="D119" s="171">
        <f t="shared" si="12"/>
        <v>1.8735872802999997E-3</v>
      </c>
      <c r="E119" s="170">
        <v>5</v>
      </c>
      <c r="F119" s="167"/>
      <c r="J119" s="65"/>
      <c r="K119" s="25">
        <f t="shared" si="7"/>
        <v>0</v>
      </c>
      <c r="L119" s="25">
        <v>7103</v>
      </c>
      <c r="M119" s="25" t="s">
        <v>138</v>
      </c>
      <c r="N119" s="25">
        <v>1.8735872802999997E-3</v>
      </c>
      <c r="O119" s="25">
        <v>1522879</v>
      </c>
      <c r="Q119" s="25">
        <v>7103</v>
      </c>
      <c r="R119" s="25" t="s">
        <v>138</v>
      </c>
      <c r="S119" s="25">
        <v>1.8735872802999997E-3</v>
      </c>
      <c r="T119" s="25">
        <v>1522879</v>
      </c>
      <c r="U119" s="25">
        <f t="shared" si="8"/>
        <v>1.8735872802999997E-3</v>
      </c>
      <c r="V119" s="25">
        <f t="shared" si="8"/>
        <v>1522879</v>
      </c>
    </row>
    <row r="120" spans="1:22" x14ac:dyDescent="0.3">
      <c r="A120" s="168">
        <f t="shared" si="9"/>
        <v>7104</v>
      </c>
      <c r="B120" s="168" t="str">
        <f t="shared" si="10"/>
        <v>EMPEDRADO</v>
      </c>
      <c r="C120" s="227">
        <f t="shared" si="11"/>
        <v>1130882</v>
      </c>
      <c r="D120" s="171">
        <f t="shared" si="12"/>
        <v>1.0924593161999998E-3</v>
      </c>
      <c r="E120" s="170">
        <v>5</v>
      </c>
      <c r="F120" s="167"/>
      <c r="J120" s="65"/>
      <c r="K120" s="25">
        <f t="shared" si="7"/>
        <v>0</v>
      </c>
      <c r="L120" s="25">
        <v>7104</v>
      </c>
      <c r="M120" s="25" t="s">
        <v>222</v>
      </c>
      <c r="N120" s="25">
        <v>1.0924593161999998E-3</v>
      </c>
      <c r="O120" s="25">
        <v>1130882</v>
      </c>
      <c r="Q120" s="25">
        <v>7104</v>
      </c>
      <c r="R120" s="25" t="s">
        <v>222</v>
      </c>
      <c r="S120" s="25">
        <v>1.0924593161999998E-3</v>
      </c>
      <c r="T120" s="25">
        <v>1130882</v>
      </c>
      <c r="U120" s="25">
        <f t="shared" si="8"/>
        <v>1.0924593161999998E-3</v>
      </c>
      <c r="V120" s="25">
        <f t="shared" si="8"/>
        <v>1130882</v>
      </c>
    </row>
    <row r="121" spans="1:22" x14ac:dyDescent="0.3">
      <c r="A121" s="168">
        <f t="shared" si="9"/>
        <v>7105</v>
      </c>
      <c r="B121" s="168" t="str">
        <f t="shared" si="10"/>
        <v>MAULE</v>
      </c>
      <c r="C121" s="227">
        <f t="shared" si="11"/>
        <v>1802904</v>
      </c>
      <c r="D121" s="171">
        <f t="shared" si="12"/>
        <v>2.3272893834999997E-3</v>
      </c>
      <c r="E121" s="170">
        <v>5</v>
      </c>
      <c r="F121" s="167"/>
      <c r="J121" s="65"/>
      <c r="K121" s="25">
        <f t="shared" si="7"/>
        <v>0</v>
      </c>
      <c r="L121" s="25">
        <v>7105</v>
      </c>
      <c r="M121" s="25" t="s">
        <v>53</v>
      </c>
      <c r="N121" s="25">
        <v>2.3272893834999997E-3</v>
      </c>
      <c r="O121" s="25">
        <v>1802904</v>
      </c>
      <c r="Q121" s="25">
        <v>7105</v>
      </c>
      <c r="R121" s="25" t="s">
        <v>53</v>
      </c>
      <c r="S121" s="25">
        <v>2.3272893834999997E-3</v>
      </c>
      <c r="T121" s="25">
        <v>1802904</v>
      </c>
      <c r="U121" s="25">
        <f t="shared" si="8"/>
        <v>2.3272893834999997E-3</v>
      </c>
      <c r="V121" s="25">
        <f t="shared" si="8"/>
        <v>1802904</v>
      </c>
    </row>
    <row r="122" spans="1:22" x14ac:dyDescent="0.3">
      <c r="A122" s="168">
        <f t="shared" si="9"/>
        <v>7106</v>
      </c>
      <c r="B122" s="168" t="str">
        <f t="shared" si="10"/>
        <v>PELARCO</v>
      </c>
      <c r="C122" s="227">
        <f t="shared" si="11"/>
        <v>794918</v>
      </c>
      <c r="D122" s="171">
        <f t="shared" si="12"/>
        <v>9.4238830779999996E-4</v>
      </c>
      <c r="E122" s="170">
        <v>5</v>
      </c>
      <c r="F122" s="167"/>
      <c r="J122" s="65"/>
      <c r="K122" s="25">
        <f t="shared" si="7"/>
        <v>0</v>
      </c>
      <c r="L122" s="25">
        <v>7106</v>
      </c>
      <c r="M122" s="25" t="s">
        <v>170</v>
      </c>
      <c r="N122" s="25">
        <v>9.4238830779999996E-4</v>
      </c>
      <c r="O122" s="25">
        <v>794918</v>
      </c>
      <c r="Q122" s="25">
        <v>7106</v>
      </c>
      <c r="R122" s="25" t="s">
        <v>170</v>
      </c>
      <c r="S122" s="25">
        <v>9.4238830779999996E-4</v>
      </c>
      <c r="T122" s="25">
        <v>794918</v>
      </c>
      <c r="U122" s="25">
        <f t="shared" si="8"/>
        <v>9.4238830779999996E-4</v>
      </c>
      <c r="V122" s="25">
        <f t="shared" si="8"/>
        <v>794918</v>
      </c>
    </row>
    <row r="123" spans="1:22" x14ac:dyDescent="0.3">
      <c r="A123" s="168">
        <f t="shared" si="9"/>
        <v>7107</v>
      </c>
      <c r="B123" s="168" t="str">
        <f t="shared" si="10"/>
        <v>PENCAHUE</v>
      </c>
      <c r="C123" s="227">
        <f t="shared" si="11"/>
        <v>976964</v>
      </c>
      <c r="D123" s="171">
        <f t="shared" si="12"/>
        <v>1.0099680566000001E-3</v>
      </c>
      <c r="E123" s="170">
        <v>5</v>
      </c>
      <c r="F123" s="167"/>
      <c r="J123" s="65"/>
      <c r="K123" s="25">
        <f t="shared" si="7"/>
        <v>0</v>
      </c>
      <c r="L123" s="25">
        <v>7107</v>
      </c>
      <c r="M123" s="25" t="s">
        <v>62</v>
      </c>
      <c r="N123" s="25">
        <v>1.0099680566000001E-3</v>
      </c>
      <c r="O123" s="25">
        <v>976964</v>
      </c>
      <c r="Q123" s="25">
        <v>7107</v>
      </c>
      <c r="R123" s="25" t="s">
        <v>62</v>
      </c>
      <c r="S123" s="25">
        <v>1.0099680566000001E-3</v>
      </c>
      <c r="T123" s="25">
        <v>976964</v>
      </c>
      <c r="U123" s="25">
        <f t="shared" si="8"/>
        <v>1.0099680566000001E-3</v>
      </c>
      <c r="V123" s="25">
        <f t="shared" si="8"/>
        <v>976964</v>
      </c>
    </row>
    <row r="124" spans="1:22" x14ac:dyDescent="0.3">
      <c r="A124" s="168">
        <f t="shared" si="9"/>
        <v>7108</v>
      </c>
      <c r="B124" s="168" t="str">
        <f t="shared" si="10"/>
        <v>RIO CLARO</v>
      </c>
      <c r="C124" s="227">
        <f t="shared" si="11"/>
        <v>1057856</v>
      </c>
      <c r="D124" s="171">
        <f t="shared" si="12"/>
        <v>1.0092239014999999E-3</v>
      </c>
      <c r="E124" s="170">
        <v>5</v>
      </c>
      <c r="F124" s="167"/>
      <c r="J124" s="65"/>
      <c r="K124" s="25">
        <f t="shared" si="7"/>
        <v>0</v>
      </c>
      <c r="L124" s="25">
        <v>7108</v>
      </c>
      <c r="M124" s="25" t="s">
        <v>425</v>
      </c>
      <c r="N124" s="25">
        <v>1.0092239014999999E-3</v>
      </c>
      <c r="O124" s="25">
        <v>1057856</v>
      </c>
      <c r="Q124" s="25">
        <v>7108</v>
      </c>
      <c r="R124" s="25" t="s">
        <v>425</v>
      </c>
      <c r="S124" s="25">
        <v>1.0092239014999999E-3</v>
      </c>
      <c r="T124" s="25">
        <v>1057856</v>
      </c>
      <c r="U124" s="25">
        <f t="shared" si="8"/>
        <v>1.0092239014999999E-3</v>
      </c>
      <c r="V124" s="25">
        <f t="shared" si="8"/>
        <v>1057856</v>
      </c>
    </row>
    <row r="125" spans="1:22" x14ac:dyDescent="0.3">
      <c r="A125" s="168">
        <f t="shared" si="9"/>
        <v>7109</v>
      </c>
      <c r="B125" s="168" t="str">
        <f t="shared" si="10"/>
        <v>SAN CLEMENTE</v>
      </c>
      <c r="C125" s="227">
        <f t="shared" si="11"/>
        <v>2947740</v>
      </c>
      <c r="D125" s="171">
        <f t="shared" si="12"/>
        <v>3.2762938672000002E-3</v>
      </c>
      <c r="E125" s="170">
        <v>5</v>
      </c>
      <c r="F125" s="167"/>
      <c r="J125" s="65"/>
      <c r="K125" s="25">
        <f t="shared" si="7"/>
        <v>0</v>
      </c>
      <c r="L125" s="25">
        <v>7109</v>
      </c>
      <c r="M125" s="25" t="s">
        <v>300</v>
      </c>
      <c r="N125" s="25">
        <v>3.2762938672000002E-3</v>
      </c>
      <c r="O125" s="25">
        <v>2947740</v>
      </c>
      <c r="Q125" s="25">
        <v>7109</v>
      </c>
      <c r="R125" s="25" t="s">
        <v>300</v>
      </c>
      <c r="S125" s="25">
        <v>3.2762938672000002E-3</v>
      </c>
      <c r="T125" s="25">
        <v>2947740</v>
      </c>
      <c r="U125" s="25">
        <f t="shared" si="8"/>
        <v>3.2762938672000002E-3</v>
      </c>
      <c r="V125" s="25">
        <f t="shared" si="8"/>
        <v>2947740</v>
      </c>
    </row>
    <row r="126" spans="1:22" x14ac:dyDescent="0.3">
      <c r="A126" s="168">
        <f t="shared" si="9"/>
        <v>7110</v>
      </c>
      <c r="B126" s="168" t="str">
        <f t="shared" si="10"/>
        <v>SAN RAFAEL</v>
      </c>
      <c r="C126" s="227">
        <f t="shared" si="11"/>
        <v>935653</v>
      </c>
      <c r="D126" s="171">
        <f t="shared" si="12"/>
        <v>9.6263796309999984E-4</v>
      </c>
      <c r="E126" s="170">
        <v>5</v>
      </c>
      <c r="F126" s="167"/>
      <c r="J126" s="65"/>
      <c r="K126" s="25">
        <f t="shared" si="7"/>
        <v>0</v>
      </c>
      <c r="L126" s="25">
        <v>7110</v>
      </c>
      <c r="M126" s="25" t="s">
        <v>77</v>
      </c>
      <c r="N126" s="25">
        <v>9.6263796309999984E-4</v>
      </c>
      <c r="O126" s="25">
        <v>935653</v>
      </c>
      <c r="Q126" s="25">
        <v>7110</v>
      </c>
      <c r="R126" s="25" t="s">
        <v>77</v>
      </c>
      <c r="S126" s="25">
        <v>9.6263796309999984E-4</v>
      </c>
      <c r="T126" s="25">
        <v>935653</v>
      </c>
      <c r="U126" s="25">
        <f t="shared" si="8"/>
        <v>9.6263796309999984E-4</v>
      </c>
      <c r="V126" s="25">
        <f t="shared" si="8"/>
        <v>935653</v>
      </c>
    </row>
    <row r="127" spans="1:22" x14ac:dyDescent="0.3">
      <c r="A127" s="168">
        <f t="shared" si="9"/>
        <v>7201</v>
      </c>
      <c r="B127" s="168" t="str">
        <f t="shared" si="10"/>
        <v>CAUQUENES</v>
      </c>
      <c r="C127" s="227">
        <f t="shared" si="11"/>
        <v>3387852</v>
      </c>
      <c r="D127" s="171">
        <f t="shared" si="12"/>
        <v>4.3762008040000005E-3</v>
      </c>
      <c r="E127" s="170">
        <v>3</v>
      </c>
      <c r="F127" s="167"/>
      <c r="J127" s="65"/>
      <c r="K127" s="25">
        <f t="shared" si="7"/>
        <v>0</v>
      </c>
      <c r="L127" s="25">
        <v>7201</v>
      </c>
      <c r="M127" s="25" t="s">
        <v>210</v>
      </c>
      <c r="N127" s="25">
        <v>4.3762008040000005E-3</v>
      </c>
      <c r="O127" s="25">
        <v>3387852</v>
      </c>
      <c r="Q127" s="25">
        <v>7201</v>
      </c>
      <c r="R127" s="25" t="s">
        <v>210</v>
      </c>
      <c r="S127" s="25">
        <v>4.3762008040000005E-3</v>
      </c>
      <c r="T127" s="25">
        <v>3387852</v>
      </c>
      <c r="U127" s="25">
        <f t="shared" si="8"/>
        <v>4.3762008040000005E-3</v>
      </c>
      <c r="V127" s="25">
        <f t="shared" si="8"/>
        <v>3387852</v>
      </c>
    </row>
    <row r="128" spans="1:22" x14ac:dyDescent="0.3">
      <c r="A128" s="168">
        <f t="shared" si="9"/>
        <v>7202</v>
      </c>
      <c r="B128" s="168" t="str">
        <f t="shared" si="10"/>
        <v>CHANCO</v>
      </c>
      <c r="C128" s="227">
        <f t="shared" si="11"/>
        <v>1322705</v>
      </c>
      <c r="D128" s="171">
        <f t="shared" si="12"/>
        <v>1.5129394278999998E-3</v>
      </c>
      <c r="E128" s="170">
        <v>5</v>
      </c>
      <c r="F128" s="167"/>
      <c r="J128" s="65"/>
      <c r="K128" s="25">
        <f t="shared" si="7"/>
        <v>0</v>
      </c>
      <c r="L128" s="25">
        <v>7202</v>
      </c>
      <c r="M128" s="25" t="s">
        <v>211</v>
      </c>
      <c r="N128" s="25">
        <v>1.5129394278999998E-3</v>
      </c>
      <c r="O128" s="25">
        <v>1322705</v>
      </c>
      <c r="Q128" s="25">
        <v>7202</v>
      </c>
      <c r="R128" s="25" t="s">
        <v>211</v>
      </c>
      <c r="S128" s="25">
        <v>1.5129394278999998E-3</v>
      </c>
      <c r="T128" s="25">
        <v>1322705</v>
      </c>
      <c r="U128" s="25">
        <f t="shared" si="8"/>
        <v>1.5129394278999998E-3</v>
      </c>
      <c r="V128" s="25">
        <f t="shared" si="8"/>
        <v>1322705</v>
      </c>
    </row>
    <row r="129" spans="1:22" x14ac:dyDescent="0.3">
      <c r="A129" s="168">
        <f t="shared" si="9"/>
        <v>7203</v>
      </c>
      <c r="B129" s="168" t="str">
        <f t="shared" si="10"/>
        <v>PELLUHUE</v>
      </c>
      <c r="C129" s="227">
        <f t="shared" si="11"/>
        <v>1801665</v>
      </c>
      <c r="D129" s="171">
        <f t="shared" si="12"/>
        <v>2.7064793440999997E-3</v>
      </c>
      <c r="E129" s="170">
        <v>5</v>
      </c>
      <c r="F129" s="167"/>
      <c r="J129" s="65"/>
      <c r="K129" s="25">
        <f t="shared" si="7"/>
        <v>0</v>
      </c>
      <c r="L129" s="25">
        <v>7203</v>
      </c>
      <c r="M129" s="25" t="s">
        <v>60</v>
      </c>
      <c r="N129" s="25">
        <v>2.7064793440999997E-3</v>
      </c>
      <c r="O129" s="25">
        <v>1801665</v>
      </c>
      <c r="Q129" s="25">
        <v>7203</v>
      </c>
      <c r="R129" s="25" t="s">
        <v>60</v>
      </c>
      <c r="S129" s="25">
        <v>2.7064793440999997E-3</v>
      </c>
      <c r="T129" s="25">
        <v>1801665</v>
      </c>
      <c r="U129" s="25">
        <f t="shared" si="8"/>
        <v>2.7064793440999997E-3</v>
      </c>
      <c r="V129" s="25">
        <f t="shared" si="8"/>
        <v>1801665</v>
      </c>
    </row>
    <row r="130" spans="1:22" x14ac:dyDescent="0.3">
      <c r="A130" s="168">
        <f t="shared" si="9"/>
        <v>7301</v>
      </c>
      <c r="B130" s="168" t="str">
        <f t="shared" si="10"/>
        <v>CURICO</v>
      </c>
      <c r="C130" s="227">
        <f t="shared" si="11"/>
        <v>5718088</v>
      </c>
      <c r="D130" s="171">
        <f t="shared" si="12"/>
        <v>7.3155737212999995E-3</v>
      </c>
      <c r="E130" s="170">
        <v>2</v>
      </c>
      <c r="F130" s="167"/>
      <c r="J130" s="65"/>
      <c r="K130" s="25">
        <f t="shared" si="7"/>
        <v>0</v>
      </c>
      <c r="L130" s="25">
        <v>7301</v>
      </c>
      <c r="M130" s="25" t="s">
        <v>390</v>
      </c>
      <c r="N130" s="25">
        <v>7.3155737212999995E-3</v>
      </c>
      <c r="O130" s="25">
        <v>5718088</v>
      </c>
      <c r="Q130" s="25">
        <v>7301</v>
      </c>
      <c r="R130" s="25" t="s">
        <v>390</v>
      </c>
      <c r="S130" s="25">
        <v>7.3155737212999995E-3</v>
      </c>
      <c r="T130" s="25">
        <v>5718088</v>
      </c>
      <c r="U130" s="25">
        <f t="shared" si="8"/>
        <v>7.3155737212999995E-3</v>
      </c>
      <c r="V130" s="25">
        <f t="shared" si="8"/>
        <v>5718088</v>
      </c>
    </row>
    <row r="131" spans="1:22" x14ac:dyDescent="0.3">
      <c r="A131" s="168">
        <f t="shared" si="9"/>
        <v>7302</v>
      </c>
      <c r="B131" s="168" t="str">
        <f t="shared" si="10"/>
        <v>HUALAÑE</v>
      </c>
      <c r="C131" s="227">
        <f t="shared" si="11"/>
        <v>1179684</v>
      </c>
      <c r="D131" s="171">
        <f t="shared" si="12"/>
        <v>1.2182354636E-3</v>
      </c>
      <c r="E131" s="170">
        <v>5</v>
      </c>
      <c r="F131" s="167"/>
      <c r="J131" s="65"/>
      <c r="K131" s="25">
        <f t="shared" si="7"/>
        <v>0</v>
      </c>
      <c r="L131" s="25">
        <v>7302</v>
      </c>
      <c r="M131" s="25" t="s">
        <v>424</v>
      </c>
      <c r="N131" s="25">
        <v>1.2182354636E-3</v>
      </c>
      <c r="O131" s="25">
        <v>1179684</v>
      </c>
      <c r="Q131" s="25">
        <v>7302</v>
      </c>
      <c r="R131" s="25" t="s">
        <v>424</v>
      </c>
      <c r="S131" s="25">
        <v>1.2182354636E-3</v>
      </c>
      <c r="T131" s="25">
        <v>1179684</v>
      </c>
      <c r="U131" s="25">
        <f t="shared" si="8"/>
        <v>1.2182354636E-3</v>
      </c>
      <c r="V131" s="25">
        <f t="shared" si="8"/>
        <v>1179684</v>
      </c>
    </row>
    <row r="132" spans="1:22" x14ac:dyDescent="0.3">
      <c r="A132" s="168">
        <f t="shared" si="9"/>
        <v>7303</v>
      </c>
      <c r="B132" s="168" t="str">
        <f t="shared" si="10"/>
        <v>LICANTEN</v>
      </c>
      <c r="C132" s="227">
        <f t="shared" si="11"/>
        <v>1180936</v>
      </c>
      <c r="D132" s="171">
        <f t="shared" si="12"/>
        <v>1.7792019266999999E-3</v>
      </c>
      <c r="E132" s="170">
        <v>5</v>
      </c>
      <c r="F132" s="167"/>
      <c r="J132" s="65"/>
      <c r="K132" s="25">
        <f t="shared" si="7"/>
        <v>0</v>
      </c>
      <c r="L132" s="25">
        <v>7303</v>
      </c>
      <c r="M132" s="25" t="s">
        <v>355</v>
      </c>
      <c r="N132" s="25">
        <v>1.7792019266999999E-3</v>
      </c>
      <c r="O132" s="25">
        <v>1180936</v>
      </c>
      <c r="Q132" s="25">
        <v>7303</v>
      </c>
      <c r="R132" s="25" t="s">
        <v>355</v>
      </c>
      <c r="S132" s="25">
        <v>1.7792019266999999E-3</v>
      </c>
      <c r="T132" s="25">
        <v>1180936</v>
      </c>
      <c r="U132" s="25">
        <f t="shared" si="8"/>
        <v>1.7792019266999999E-3</v>
      </c>
      <c r="V132" s="25">
        <f t="shared" si="8"/>
        <v>1180936</v>
      </c>
    </row>
    <row r="133" spans="1:22" x14ac:dyDescent="0.3">
      <c r="A133" s="168">
        <f t="shared" si="9"/>
        <v>7304</v>
      </c>
      <c r="B133" s="168" t="str">
        <f t="shared" si="10"/>
        <v>MOLINA</v>
      </c>
      <c r="C133" s="227">
        <f t="shared" si="11"/>
        <v>2842414</v>
      </c>
      <c r="D133" s="171">
        <f t="shared" si="12"/>
        <v>2.7094403729E-3</v>
      </c>
      <c r="E133" s="170">
        <v>3</v>
      </c>
      <c r="F133" s="167"/>
      <c r="J133" s="65"/>
      <c r="K133" s="25">
        <f t="shared" si="7"/>
        <v>0</v>
      </c>
      <c r="L133" s="25">
        <v>7304</v>
      </c>
      <c r="M133" s="25" t="s">
        <v>46</v>
      </c>
      <c r="N133" s="25">
        <v>2.7094403729E-3</v>
      </c>
      <c r="O133" s="25">
        <v>2842414</v>
      </c>
      <c r="Q133" s="25">
        <v>7304</v>
      </c>
      <c r="R133" s="25" t="s">
        <v>46</v>
      </c>
      <c r="S133" s="25">
        <v>2.7094403729E-3</v>
      </c>
      <c r="T133" s="25">
        <v>2842414</v>
      </c>
      <c r="U133" s="25">
        <f t="shared" si="8"/>
        <v>2.7094403729E-3</v>
      </c>
      <c r="V133" s="25">
        <f t="shared" si="8"/>
        <v>2842414</v>
      </c>
    </row>
    <row r="134" spans="1:22" x14ac:dyDescent="0.3">
      <c r="A134" s="168">
        <f t="shared" si="9"/>
        <v>7305</v>
      </c>
      <c r="B134" s="168" t="str">
        <f t="shared" si="10"/>
        <v>RAUCO</v>
      </c>
      <c r="C134" s="227">
        <f t="shared" si="11"/>
        <v>1046772</v>
      </c>
      <c r="D134" s="171">
        <f t="shared" si="12"/>
        <v>1.1168276102999997E-3</v>
      </c>
      <c r="E134" s="170">
        <v>5</v>
      </c>
      <c r="F134" s="167"/>
      <c r="J134" s="65"/>
      <c r="K134" s="25">
        <f t="shared" ref="K134:K197" si="13">+L134-A134</f>
        <v>0</v>
      </c>
      <c r="L134" s="25">
        <v>7305</v>
      </c>
      <c r="M134" s="25" t="s">
        <v>10</v>
      </c>
      <c r="N134" s="25">
        <v>1.1168276102999997E-3</v>
      </c>
      <c r="O134" s="25">
        <v>1046772</v>
      </c>
      <c r="Q134" s="25">
        <v>7305</v>
      </c>
      <c r="R134" s="25" t="s">
        <v>10</v>
      </c>
      <c r="S134" s="25">
        <v>1.1168276102999997E-3</v>
      </c>
      <c r="T134" s="25">
        <v>1046772</v>
      </c>
      <c r="U134" s="25">
        <f t="shared" ref="U134:V197" si="14">+S134</f>
        <v>1.1168276102999997E-3</v>
      </c>
      <c r="V134" s="25">
        <f t="shared" si="14"/>
        <v>1046772</v>
      </c>
    </row>
    <row r="135" spans="1:22" x14ac:dyDescent="0.3">
      <c r="A135" s="168">
        <f t="shared" ref="A135:A198" si="15">+L135</f>
        <v>7306</v>
      </c>
      <c r="B135" s="168" t="str">
        <f t="shared" ref="B135:B198" si="16">+M135</f>
        <v>ROMERAL</v>
      </c>
      <c r="C135" s="227">
        <f t="shared" ref="C135:C198" si="17">+O135</f>
        <v>815051</v>
      </c>
      <c r="D135" s="171">
        <f t="shared" ref="D135:D198" si="18">+N135</f>
        <v>1.0871175964999999E-3</v>
      </c>
      <c r="E135" s="170">
        <v>4</v>
      </c>
      <c r="F135" s="167"/>
      <c r="J135" s="65"/>
      <c r="K135" s="25">
        <f t="shared" si="13"/>
        <v>0</v>
      </c>
      <c r="L135" s="25">
        <v>7306</v>
      </c>
      <c r="M135" s="25" t="s">
        <v>113</v>
      </c>
      <c r="N135" s="25">
        <v>1.0871175964999999E-3</v>
      </c>
      <c r="O135" s="25">
        <v>815051</v>
      </c>
      <c r="Q135" s="25">
        <v>7306</v>
      </c>
      <c r="R135" s="25" t="s">
        <v>113</v>
      </c>
      <c r="S135" s="25">
        <v>1.0871175964999999E-3</v>
      </c>
      <c r="T135" s="25">
        <v>815051</v>
      </c>
      <c r="U135" s="25">
        <f t="shared" si="14"/>
        <v>1.0871175964999999E-3</v>
      </c>
      <c r="V135" s="25">
        <f t="shared" si="14"/>
        <v>815051</v>
      </c>
    </row>
    <row r="136" spans="1:22" x14ac:dyDescent="0.3">
      <c r="A136" s="168">
        <f t="shared" si="15"/>
        <v>7307</v>
      </c>
      <c r="B136" s="168" t="str">
        <f t="shared" si="16"/>
        <v>SAGRADA FAMILIA</v>
      </c>
      <c r="C136" s="227">
        <f t="shared" si="17"/>
        <v>1399911</v>
      </c>
      <c r="D136" s="171">
        <f t="shared" si="18"/>
        <v>1.2158171128999998E-3</v>
      </c>
      <c r="E136" s="170">
        <v>5</v>
      </c>
      <c r="F136" s="167"/>
      <c r="J136" s="65"/>
      <c r="K136" s="25">
        <f t="shared" si="13"/>
        <v>0</v>
      </c>
      <c r="L136" s="25">
        <v>7307</v>
      </c>
      <c r="M136" s="25" t="s">
        <v>301</v>
      </c>
      <c r="N136" s="25">
        <v>1.2158171128999998E-3</v>
      </c>
      <c r="O136" s="25">
        <v>1399911</v>
      </c>
      <c r="Q136" s="25">
        <v>7307</v>
      </c>
      <c r="R136" s="25" t="s">
        <v>301</v>
      </c>
      <c r="S136" s="25">
        <v>1.2158171128999998E-3</v>
      </c>
      <c r="T136" s="25">
        <v>1399911</v>
      </c>
      <c r="U136" s="25">
        <f t="shared" si="14"/>
        <v>1.2158171128999998E-3</v>
      </c>
      <c r="V136" s="25">
        <f t="shared" si="14"/>
        <v>1399911</v>
      </c>
    </row>
    <row r="137" spans="1:22" x14ac:dyDescent="0.3">
      <c r="A137" s="168">
        <f t="shared" si="15"/>
        <v>7308</v>
      </c>
      <c r="B137" s="168" t="str">
        <f t="shared" si="16"/>
        <v>TENO</v>
      </c>
      <c r="C137" s="227">
        <f t="shared" si="17"/>
        <v>1494680</v>
      </c>
      <c r="D137" s="171">
        <f t="shared" si="18"/>
        <v>1.7972718776999999E-3</v>
      </c>
      <c r="E137" s="170">
        <v>4</v>
      </c>
      <c r="F137" s="167"/>
      <c r="J137" s="65"/>
      <c r="K137" s="25">
        <f t="shared" si="13"/>
        <v>0</v>
      </c>
      <c r="L137" s="25">
        <v>7308</v>
      </c>
      <c r="M137" s="25" t="s">
        <v>226</v>
      </c>
      <c r="N137" s="25">
        <v>1.7972718776999999E-3</v>
      </c>
      <c r="O137" s="25">
        <v>1494680</v>
      </c>
      <c r="Q137" s="25">
        <v>7308</v>
      </c>
      <c r="R137" s="25" t="s">
        <v>226</v>
      </c>
      <c r="S137" s="25">
        <v>1.7972718776999999E-3</v>
      </c>
      <c r="T137" s="25">
        <v>1494680</v>
      </c>
      <c r="U137" s="25">
        <f t="shared" si="14"/>
        <v>1.7972718776999999E-3</v>
      </c>
      <c r="V137" s="25">
        <f t="shared" si="14"/>
        <v>1494680</v>
      </c>
    </row>
    <row r="138" spans="1:22" x14ac:dyDescent="0.3">
      <c r="A138" s="168">
        <f t="shared" si="15"/>
        <v>7309</v>
      </c>
      <c r="B138" s="168" t="str">
        <f t="shared" si="16"/>
        <v>VICHUQUEN</v>
      </c>
      <c r="C138" s="227">
        <f t="shared" si="17"/>
        <v>691487</v>
      </c>
      <c r="D138" s="171">
        <f t="shared" si="18"/>
        <v>8.6815280190000003E-4</v>
      </c>
      <c r="E138" s="170">
        <v>4</v>
      </c>
      <c r="F138" s="167"/>
      <c r="J138" s="65"/>
      <c r="K138" s="25">
        <f t="shared" si="13"/>
        <v>0</v>
      </c>
      <c r="L138" s="25">
        <v>7309</v>
      </c>
      <c r="M138" s="25" t="s">
        <v>372</v>
      </c>
      <c r="N138" s="25">
        <v>8.6815280190000003E-4</v>
      </c>
      <c r="O138" s="25">
        <v>691487</v>
      </c>
      <c r="Q138" s="25">
        <v>7309</v>
      </c>
      <c r="R138" s="25" t="s">
        <v>372</v>
      </c>
      <c r="S138" s="25">
        <v>8.6815280190000003E-4</v>
      </c>
      <c r="T138" s="25">
        <v>691487</v>
      </c>
      <c r="U138" s="25">
        <f t="shared" si="14"/>
        <v>8.6815280190000003E-4</v>
      </c>
      <c r="V138" s="25">
        <f t="shared" si="14"/>
        <v>691487</v>
      </c>
    </row>
    <row r="139" spans="1:22" x14ac:dyDescent="0.3">
      <c r="A139" s="168">
        <f t="shared" si="15"/>
        <v>7401</v>
      </c>
      <c r="B139" s="168" t="str">
        <f t="shared" si="16"/>
        <v>LINARES</v>
      </c>
      <c r="C139" s="227">
        <f t="shared" si="17"/>
        <v>4988989</v>
      </c>
      <c r="D139" s="171">
        <f t="shared" si="18"/>
        <v>6.2860589568000001E-3</v>
      </c>
      <c r="E139" s="170">
        <v>3</v>
      </c>
      <c r="F139" s="167"/>
      <c r="J139" s="65"/>
      <c r="K139" s="25">
        <f t="shared" si="13"/>
        <v>0</v>
      </c>
      <c r="L139" s="25">
        <v>7401</v>
      </c>
      <c r="M139" s="25" t="s">
        <v>123</v>
      </c>
      <c r="N139" s="25">
        <v>6.2860589568000001E-3</v>
      </c>
      <c r="O139" s="25">
        <v>4988989</v>
      </c>
      <c r="Q139" s="25">
        <v>7401</v>
      </c>
      <c r="R139" s="25" t="s">
        <v>123</v>
      </c>
      <c r="S139" s="25">
        <v>6.2860589568000001E-3</v>
      </c>
      <c r="T139" s="25">
        <v>4988989</v>
      </c>
      <c r="U139" s="25">
        <f t="shared" si="14"/>
        <v>6.2860589568000001E-3</v>
      </c>
      <c r="V139" s="25">
        <f t="shared" si="14"/>
        <v>4988989</v>
      </c>
    </row>
    <row r="140" spans="1:22" x14ac:dyDescent="0.3">
      <c r="A140" s="168">
        <f t="shared" si="15"/>
        <v>7402</v>
      </c>
      <c r="B140" s="168" t="str">
        <f t="shared" si="16"/>
        <v>COLBUN</v>
      </c>
      <c r="C140" s="227">
        <f t="shared" si="17"/>
        <v>1888706</v>
      </c>
      <c r="D140" s="171">
        <f t="shared" si="18"/>
        <v>1.969619259E-3</v>
      </c>
      <c r="E140" s="170">
        <v>5</v>
      </c>
      <c r="F140" s="167"/>
      <c r="J140" s="65"/>
      <c r="K140" s="25">
        <f t="shared" si="13"/>
        <v>0</v>
      </c>
      <c r="L140" s="25">
        <v>7402</v>
      </c>
      <c r="M140" s="25" t="s">
        <v>356</v>
      </c>
      <c r="N140" s="25">
        <v>1.969619259E-3</v>
      </c>
      <c r="O140" s="25">
        <v>1888706</v>
      </c>
      <c r="Q140" s="25">
        <v>7402</v>
      </c>
      <c r="R140" s="25" t="s">
        <v>356</v>
      </c>
      <c r="S140" s="25">
        <v>1.969619259E-3</v>
      </c>
      <c r="T140" s="25">
        <v>1888706</v>
      </c>
      <c r="U140" s="25">
        <f t="shared" si="14"/>
        <v>1.969619259E-3</v>
      </c>
      <c r="V140" s="25">
        <f t="shared" si="14"/>
        <v>1888706</v>
      </c>
    </row>
    <row r="141" spans="1:22" x14ac:dyDescent="0.3">
      <c r="A141" s="168">
        <f t="shared" si="15"/>
        <v>7403</v>
      </c>
      <c r="B141" s="168" t="str">
        <f t="shared" si="16"/>
        <v>LONGAVI</v>
      </c>
      <c r="C141" s="227">
        <f t="shared" si="17"/>
        <v>2152891</v>
      </c>
      <c r="D141" s="171">
        <f t="shared" si="18"/>
        <v>2.3337604558999999E-3</v>
      </c>
      <c r="E141" s="170">
        <v>5</v>
      </c>
      <c r="F141" s="167"/>
      <c r="J141" s="65"/>
      <c r="K141" s="25">
        <f t="shared" si="13"/>
        <v>0</v>
      </c>
      <c r="L141" s="25">
        <v>7403</v>
      </c>
      <c r="M141" s="25" t="s">
        <v>357</v>
      </c>
      <c r="N141" s="25">
        <v>2.3337604558999999E-3</v>
      </c>
      <c r="O141" s="25">
        <v>2152891</v>
      </c>
      <c r="Q141" s="25">
        <v>7403</v>
      </c>
      <c r="R141" s="25" t="s">
        <v>357</v>
      </c>
      <c r="S141" s="25">
        <v>2.3337604558999999E-3</v>
      </c>
      <c r="T141" s="25">
        <v>2152891</v>
      </c>
      <c r="U141" s="25">
        <f t="shared" si="14"/>
        <v>2.3337604558999999E-3</v>
      </c>
      <c r="V141" s="25">
        <f t="shared" si="14"/>
        <v>2152891</v>
      </c>
    </row>
    <row r="142" spans="1:22" x14ac:dyDescent="0.3">
      <c r="A142" s="168">
        <f t="shared" si="15"/>
        <v>7404</v>
      </c>
      <c r="B142" s="168" t="str">
        <f t="shared" si="16"/>
        <v>PARRAL</v>
      </c>
      <c r="C142" s="227">
        <f t="shared" si="17"/>
        <v>2619900</v>
      </c>
      <c r="D142" s="171">
        <f t="shared" si="18"/>
        <v>3.0235337063999998E-3</v>
      </c>
      <c r="E142" s="170">
        <v>3</v>
      </c>
      <c r="F142" s="167"/>
      <c r="J142" s="65"/>
      <c r="K142" s="25">
        <f t="shared" si="13"/>
        <v>0</v>
      </c>
      <c r="L142" s="25">
        <v>7404</v>
      </c>
      <c r="M142" s="25" t="s">
        <v>172</v>
      </c>
      <c r="N142" s="25">
        <v>3.0235337063999998E-3</v>
      </c>
      <c r="O142" s="25">
        <v>2619900</v>
      </c>
      <c r="Q142" s="25">
        <v>7404</v>
      </c>
      <c r="R142" s="25" t="s">
        <v>172</v>
      </c>
      <c r="S142" s="25">
        <v>3.0235337063999998E-3</v>
      </c>
      <c r="T142" s="25">
        <v>2619900</v>
      </c>
      <c r="U142" s="25">
        <f t="shared" si="14"/>
        <v>3.0235337063999998E-3</v>
      </c>
      <c r="V142" s="25">
        <f t="shared" si="14"/>
        <v>2619900</v>
      </c>
    </row>
    <row r="143" spans="1:22" x14ac:dyDescent="0.3">
      <c r="A143" s="168">
        <f t="shared" si="15"/>
        <v>7405</v>
      </c>
      <c r="B143" s="168" t="str">
        <f t="shared" si="16"/>
        <v>RETIRO</v>
      </c>
      <c r="C143" s="227">
        <f t="shared" si="17"/>
        <v>1597296</v>
      </c>
      <c r="D143" s="171">
        <f t="shared" si="18"/>
        <v>1.7437881329999997E-3</v>
      </c>
      <c r="E143" s="170">
        <v>5</v>
      </c>
      <c r="F143" s="167"/>
      <c r="J143" s="65"/>
      <c r="K143" s="25">
        <f t="shared" si="13"/>
        <v>0</v>
      </c>
      <c r="L143" s="25">
        <v>7405</v>
      </c>
      <c r="M143" s="25" t="s">
        <v>133</v>
      </c>
      <c r="N143" s="25">
        <v>1.7437881329999997E-3</v>
      </c>
      <c r="O143" s="25">
        <v>1597296</v>
      </c>
      <c r="Q143" s="25">
        <v>7405</v>
      </c>
      <c r="R143" s="25" t="s">
        <v>133</v>
      </c>
      <c r="S143" s="25">
        <v>1.7437881329999997E-3</v>
      </c>
      <c r="T143" s="25">
        <v>1597296</v>
      </c>
      <c r="U143" s="25">
        <f t="shared" si="14"/>
        <v>1.7437881329999997E-3</v>
      </c>
      <c r="V143" s="25">
        <f t="shared" si="14"/>
        <v>1597296</v>
      </c>
    </row>
    <row r="144" spans="1:22" x14ac:dyDescent="0.3">
      <c r="A144" s="168">
        <f t="shared" si="15"/>
        <v>7406</v>
      </c>
      <c r="B144" s="168" t="str">
        <f t="shared" si="16"/>
        <v>SAN JAVIER</v>
      </c>
      <c r="C144" s="227">
        <f t="shared" si="17"/>
        <v>3005565</v>
      </c>
      <c r="D144" s="171">
        <f t="shared" si="18"/>
        <v>2.906286344E-3</v>
      </c>
      <c r="E144" s="170">
        <v>3</v>
      </c>
      <c r="F144" s="167"/>
      <c r="J144" s="65"/>
      <c r="K144" s="25">
        <f t="shared" si="13"/>
        <v>0</v>
      </c>
      <c r="L144" s="25">
        <v>7406</v>
      </c>
      <c r="M144" s="25" t="s">
        <v>3</v>
      </c>
      <c r="N144" s="25">
        <v>2.906286344E-3</v>
      </c>
      <c r="O144" s="25">
        <v>3005565</v>
      </c>
      <c r="Q144" s="25">
        <v>7406</v>
      </c>
      <c r="R144" s="25" t="s">
        <v>3</v>
      </c>
      <c r="S144" s="25">
        <v>2.906286344E-3</v>
      </c>
      <c r="T144" s="25">
        <v>3005565</v>
      </c>
      <c r="U144" s="25">
        <f t="shared" si="14"/>
        <v>2.906286344E-3</v>
      </c>
      <c r="V144" s="25">
        <f t="shared" si="14"/>
        <v>3005565</v>
      </c>
    </row>
    <row r="145" spans="1:22" x14ac:dyDescent="0.3">
      <c r="A145" s="168">
        <f t="shared" si="15"/>
        <v>7407</v>
      </c>
      <c r="B145" s="168" t="str">
        <f t="shared" si="16"/>
        <v>VILLA ALEGRE</v>
      </c>
      <c r="C145" s="227">
        <f t="shared" si="17"/>
        <v>1447149</v>
      </c>
      <c r="D145" s="171">
        <f t="shared" si="18"/>
        <v>1.6594637254E-3</v>
      </c>
      <c r="E145" s="170">
        <v>5</v>
      </c>
      <c r="F145" s="167"/>
      <c r="J145" s="65"/>
      <c r="K145" s="25">
        <f t="shared" si="13"/>
        <v>0</v>
      </c>
      <c r="L145" s="25">
        <v>7407</v>
      </c>
      <c r="M145" s="25" t="s">
        <v>173</v>
      </c>
      <c r="N145" s="25">
        <v>1.6594637254E-3</v>
      </c>
      <c r="O145" s="25">
        <v>1447149</v>
      </c>
      <c r="Q145" s="25">
        <v>7407</v>
      </c>
      <c r="R145" s="25" t="s">
        <v>173</v>
      </c>
      <c r="S145" s="25">
        <v>1.6594637254E-3</v>
      </c>
      <c r="T145" s="25">
        <v>1447149</v>
      </c>
      <c r="U145" s="25">
        <f t="shared" si="14"/>
        <v>1.6594637254E-3</v>
      </c>
      <c r="V145" s="25">
        <f t="shared" si="14"/>
        <v>1447149</v>
      </c>
    </row>
    <row r="146" spans="1:22" x14ac:dyDescent="0.3">
      <c r="A146" s="168">
        <f t="shared" si="15"/>
        <v>7408</v>
      </c>
      <c r="B146" s="168" t="str">
        <f t="shared" si="16"/>
        <v>YERBAS BUENAS</v>
      </c>
      <c r="C146" s="227">
        <f t="shared" si="17"/>
        <v>1399900</v>
      </c>
      <c r="D146" s="171">
        <f t="shared" si="18"/>
        <v>1.3274400104000001E-3</v>
      </c>
      <c r="E146" s="170">
        <v>5</v>
      </c>
      <c r="F146" s="167"/>
      <c r="J146" s="65"/>
      <c r="K146" s="25">
        <f t="shared" si="13"/>
        <v>0</v>
      </c>
      <c r="L146" s="25">
        <v>7408</v>
      </c>
      <c r="M146" s="25" t="s">
        <v>129</v>
      </c>
      <c r="N146" s="25">
        <v>1.3274400104000001E-3</v>
      </c>
      <c r="O146" s="25">
        <v>1399900</v>
      </c>
      <c r="Q146" s="25">
        <v>7408</v>
      </c>
      <c r="R146" s="25" t="s">
        <v>129</v>
      </c>
      <c r="S146" s="25">
        <v>1.3274400104000001E-3</v>
      </c>
      <c r="T146" s="25">
        <v>1399900</v>
      </c>
      <c r="U146" s="25">
        <f t="shared" si="14"/>
        <v>1.3274400104000001E-3</v>
      </c>
      <c r="V146" s="25">
        <f t="shared" si="14"/>
        <v>1399900</v>
      </c>
    </row>
    <row r="147" spans="1:22" x14ac:dyDescent="0.3">
      <c r="A147" s="168">
        <f t="shared" si="15"/>
        <v>8101</v>
      </c>
      <c r="B147" s="168" t="str">
        <f t="shared" si="16"/>
        <v>CONCEPCION</v>
      </c>
      <c r="C147" s="227">
        <f t="shared" si="17"/>
        <v>3001196</v>
      </c>
      <c r="D147" s="171">
        <f t="shared" si="18"/>
        <v>4.3784014782999999E-3</v>
      </c>
      <c r="E147" s="170">
        <v>1</v>
      </c>
      <c r="F147" s="167"/>
      <c r="J147" s="65"/>
      <c r="K147" s="25">
        <f t="shared" si="13"/>
        <v>0</v>
      </c>
      <c r="L147" s="25">
        <v>8101</v>
      </c>
      <c r="M147" s="25" t="s">
        <v>423</v>
      </c>
      <c r="N147" s="25">
        <v>4.3784014782999999E-3</v>
      </c>
      <c r="O147" s="25">
        <v>3001196</v>
      </c>
      <c r="Q147" s="25">
        <v>8101</v>
      </c>
      <c r="R147" s="25" t="s">
        <v>423</v>
      </c>
      <c r="S147" s="25">
        <v>4.3784014782999999E-3</v>
      </c>
      <c r="T147" s="25">
        <v>3001196</v>
      </c>
      <c r="U147" s="25">
        <f t="shared" si="14"/>
        <v>4.3784014782999999E-3</v>
      </c>
      <c r="V147" s="25">
        <f t="shared" si="14"/>
        <v>3001196</v>
      </c>
    </row>
    <row r="148" spans="1:22" x14ac:dyDescent="0.3">
      <c r="A148" s="168">
        <f t="shared" si="15"/>
        <v>8102</v>
      </c>
      <c r="B148" s="168" t="str">
        <f t="shared" si="16"/>
        <v>CORONEL</v>
      </c>
      <c r="C148" s="227">
        <f t="shared" si="17"/>
        <v>6740961</v>
      </c>
      <c r="D148" s="171">
        <f t="shared" si="18"/>
        <v>6.1063749154999991E-3</v>
      </c>
      <c r="E148" s="170">
        <v>2</v>
      </c>
      <c r="F148" s="167"/>
      <c r="J148" s="65"/>
      <c r="K148" s="25">
        <f t="shared" si="13"/>
        <v>0</v>
      </c>
      <c r="L148" s="25">
        <v>8102</v>
      </c>
      <c r="M148" s="25" t="s">
        <v>84</v>
      </c>
      <c r="N148" s="25">
        <v>6.1063749154999991E-3</v>
      </c>
      <c r="O148" s="25">
        <v>6740961</v>
      </c>
      <c r="Q148" s="25">
        <v>8102</v>
      </c>
      <c r="R148" s="25" t="s">
        <v>84</v>
      </c>
      <c r="S148" s="25">
        <v>6.1063749154999991E-3</v>
      </c>
      <c r="T148" s="25">
        <v>6740961</v>
      </c>
      <c r="U148" s="25">
        <f t="shared" si="14"/>
        <v>6.1063749154999991E-3</v>
      </c>
      <c r="V148" s="25">
        <f t="shared" si="14"/>
        <v>6740961</v>
      </c>
    </row>
    <row r="149" spans="1:22" x14ac:dyDescent="0.3">
      <c r="A149" s="168">
        <f t="shared" si="15"/>
        <v>8103</v>
      </c>
      <c r="B149" s="168" t="str">
        <f t="shared" si="16"/>
        <v>CHIGUAYANTE</v>
      </c>
      <c r="C149" s="227">
        <f t="shared" si="17"/>
        <v>5515475</v>
      </c>
      <c r="D149" s="171">
        <f t="shared" si="18"/>
        <v>5.6717172994999992E-3</v>
      </c>
      <c r="E149" s="170">
        <v>1</v>
      </c>
      <c r="F149" s="167"/>
      <c r="J149" s="65"/>
      <c r="K149" s="25">
        <f t="shared" si="13"/>
        <v>0</v>
      </c>
      <c r="L149" s="25">
        <v>8103</v>
      </c>
      <c r="M149" s="25" t="s">
        <v>48</v>
      </c>
      <c r="N149" s="25">
        <v>5.6717172994999992E-3</v>
      </c>
      <c r="O149" s="25">
        <v>5515475</v>
      </c>
      <c r="Q149" s="25">
        <v>8103</v>
      </c>
      <c r="R149" s="25" t="s">
        <v>48</v>
      </c>
      <c r="S149" s="25">
        <v>5.6717172994999992E-3</v>
      </c>
      <c r="T149" s="25">
        <v>5515475</v>
      </c>
      <c r="U149" s="25">
        <f t="shared" si="14"/>
        <v>5.6717172994999992E-3</v>
      </c>
      <c r="V149" s="25">
        <f t="shared" si="14"/>
        <v>5515475</v>
      </c>
    </row>
    <row r="150" spans="1:22" x14ac:dyDescent="0.3">
      <c r="A150" s="168">
        <f t="shared" si="15"/>
        <v>8104</v>
      </c>
      <c r="B150" s="168" t="str">
        <f t="shared" si="16"/>
        <v>FLORIDA</v>
      </c>
      <c r="C150" s="227">
        <f t="shared" si="17"/>
        <v>1315956</v>
      </c>
      <c r="D150" s="171">
        <f t="shared" si="18"/>
        <v>1.5668721724000001E-3</v>
      </c>
      <c r="E150" s="170">
        <v>5</v>
      </c>
      <c r="F150" s="167"/>
      <c r="J150" s="65"/>
      <c r="K150" s="25">
        <f t="shared" si="13"/>
        <v>0</v>
      </c>
      <c r="L150" s="25">
        <v>8104</v>
      </c>
      <c r="M150" s="25" t="s">
        <v>272</v>
      </c>
      <c r="N150" s="25">
        <v>1.5668721724000001E-3</v>
      </c>
      <c r="O150" s="25">
        <v>1315956</v>
      </c>
      <c r="Q150" s="25">
        <v>8104</v>
      </c>
      <c r="R150" s="25" t="s">
        <v>272</v>
      </c>
      <c r="S150" s="25">
        <v>1.5668721724000001E-3</v>
      </c>
      <c r="T150" s="25">
        <v>1315956</v>
      </c>
      <c r="U150" s="25">
        <f t="shared" si="14"/>
        <v>1.5668721724000001E-3</v>
      </c>
      <c r="V150" s="25">
        <f t="shared" si="14"/>
        <v>1315956</v>
      </c>
    </row>
    <row r="151" spans="1:22" x14ac:dyDescent="0.3">
      <c r="A151" s="168">
        <f t="shared" si="15"/>
        <v>8105</v>
      </c>
      <c r="B151" s="168" t="str">
        <f t="shared" si="16"/>
        <v>HUALQUI</v>
      </c>
      <c r="C151" s="227">
        <f t="shared" si="17"/>
        <v>2241009</v>
      </c>
      <c r="D151" s="171">
        <f t="shared" si="18"/>
        <v>2.9120303199999999E-3</v>
      </c>
      <c r="E151" s="170">
        <v>5</v>
      </c>
      <c r="F151" s="167"/>
      <c r="J151" s="65"/>
      <c r="K151" s="25">
        <f t="shared" si="13"/>
        <v>0</v>
      </c>
      <c r="L151" s="25">
        <v>8105</v>
      </c>
      <c r="M151" s="25" t="s">
        <v>26</v>
      </c>
      <c r="N151" s="25">
        <v>2.9120303199999999E-3</v>
      </c>
      <c r="O151" s="25">
        <v>2241009</v>
      </c>
      <c r="Q151" s="25">
        <v>8105</v>
      </c>
      <c r="R151" s="25" t="s">
        <v>26</v>
      </c>
      <c r="S151" s="25">
        <v>2.9120303199999999E-3</v>
      </c>
      <c r="T151" s="25">
        <v>2241009</v>
      </c>
      <c r="U151" s="25">
        <f t="shared" si="14"/>
        <v>2.9120303199999999E-3</v>
      </c>
      <c r="V151" s="25">
        <f t="shared" si="14"/>
        <v>2241009</v>
      </c>
    </row>
    <row r="152" spans="1:22" x14ac:dyDescent="0.3">
      <c r="A152" s="168">
        <f t="shared" si="15"/>
        <v>8106</v>
      </c>
      <c r="B152" s="168" t="str">
        <f t="shared" si="16"/>
        <v>LOTA</v>
      </c>
      <c r="C152" s="227">
        <f t="shared" si="17"/>
        <v>4191052</v>
      </c>
      <c r="D152" s="171">
        <f t="shared" si="18"/>
        <v>4.4170163732999996E-3</v>
      </c>
      <c r="E152" s="170">
        <v>2</v>
      </c>
      <c r="F152" s="167"/>
      <c r="J152" s="65"/>
      <c r="K152" s="25">
        <f t="shared" si="13"/>
        <v>0</v>
      </c>
      <c r="L152" s="25">
        <v>8106</v>
      </c>
      <c r="M152" s="25" t="s">
        <v>174</v>
      </c>
      <c r="N152" s="25">
        <v>4.4170163732999996E-3</v>
      </c>
      <c r="O152" s="25">
        <v>4191052</v>
      </c>
      <c r="Q152" s="25">
        <v>8106</v>
      </c>
      <c r="R152" s="25" t="s">
        <v>174</v>
      </c>
      <c r="S152" s="25">
        <v>4.4170163732999996E-3</v>
      </c>
      <c r="T152" s="25">
        <v>4191052</v>
      </c>
      <c r="U152" s="25">
        <f t="shared" si="14"/>
        <v>4.4170163732999996E-3</v>
      </c>
      <c r="V152" s="25">
        <f t="shared" si="14"/>
        <v>4191052</v>
      </c>
    </row>
    <row r="153" spans="1:22" x14ac:dyDescent="0.3">
      <c r="A153" s="168">
        <f t="shared" si="15"/>
        <v>8107</v>
      </c>
      <c r="B153" s="168" t="str">
        <f t="shared" si="16"/>
        <v>PENCO</v>
      </c>
      <c r="C153" s="227">
        <f t="shared" si="17"/>
        <v>2892574</v>
      </c>
      <c r="D153" s="171">
        <f t="shared" si="18"/>
        <v>3.0396789403999997E-3</v>
      </c>
      <c r="E153" s="170">
        <v>2</v>
      </c>
      <c r="F153" s="167"/>
      <c r="J153" s="65"/>
      <c r="K153" s="25">
        <f t="shared" si="13"/>
        <v>0</v>
      </c>
      <c r="L153" s="25">
        <v>8107</v>
      </c>
      <c r="M153" s="25" t="s">
        <v>72</v>
      </c>
      <c r="N153" s="25">
        <v>3.0396789403999997E-3</v>
      </c>
      <c r="O153" s="25">
        <v>2892574</v>
      </c>
      <c r="Q153" s="25">
        <v>8107</v>
      </c>
      <c r="R153" s="25" t="s">
        <v>72</v>
      </c>
      <c r="S153" s="25">
        <v>3.0396789403999997E-3</v>
      </c>
      <c r="T153" s="25">
        <v>2892574</v>
      </c>
      <c r="U153" s="25">
        <f t="shared" si="14"/>
        <v>3.0396789403999997E-3</v>
      </c>
      <c r="V153" s="25">
        <f t="shared" si="14"/>
        <v>2892574</v>
      </c>
    </row>
    <row r="154" spans="1:22" x14ac:dyDescent="0.3">
      <c r="A154" s="168">
        <f t="shared" si="15"/>
        <v>8108</v>
      </c>
      <c r="B154" s="168" t="str">
        <f t="shared" si="16"/>
        <v>SAN PEDRO DE LA PAZ</v>
      </c>
      <c r="C154" s="227">
        <f t="shared" si="17"/>
        <v>2885538</v>
      </c>
      <c r="D154" s="171">
        <f t="shared" si="18"/>
        <v>3.0642967848999998E-3</v>
      </c>
      <c r="E154" s="170">
        <v>1</v>
      </c>
      <c r="F154" s="167"/>
      <c r="J154" s="65"/>
      <c r="K154" s="25">
        <f t="shared" si="13"/>
        <v>0</v>
      </c>
      <c r="L154" s="25">
        <v>8108</v>
      </c>
      <c r="M154" s="25" t="s">
        <v>303</v>
      </c>
      <c r="N154" s="25">
        <v>3.0642967848999998E-3</v>
      </c>
      <c r="O154" s="25">
        <v>2885538</v>
      </c>
      <c r="Q154" s="25">
        <v>8108</v>
      </c>
      <c r="R154" s="25" t="s">
        <v>303</v>
      </c>
      <c r="S154" s="25">
        <v>3.0642967848999998E-3</v>
      </c>
      <c r="T154" s="25">
        <v>2885538</v>
      </c>
      <c r="U154" s="25">
        <f t="shared" si="14"/>
        <v>3.0642967848999998E-3</v>
      </c>
      <c r="V154" s="25">
        <f t="shared" si="14"/>
        <v>2885538</v>
      </c>
    </row>
    <row r="155" spans="1:22" x14ac:dyDescent="0.3">
      <c r="A155" s="168">
        <f t="shared" si="15"/>
        <v>8109</v>
      </c>
      <c r="B155" s="168" t="str">
        <f t="shared" si="16"/>
        <v>SANTA JUANA</v>
      </c>
      <c r="C155" s="227">
        <f t="shared" si="17"/>
        <v>1940524</v>
      </c>
      <c r="D155" s="171">
        <f t="shared" si="18"/>
        <v>2.4900514371000004E-3</v>
      </c>
      <c r="E155" s="170">
        <v>5</v>
      </c>
      <c r="F155" s="167"/>
      <c r="J155" s="65"/>
      <c r="K155" s="25">
        <f t="shared" si="13"/>
        <v>0</v>
      </c>
      <c r="L155" s="25">
        <v>8109</v>
      </c>
      <c r="M155" s="25" t="s">
        <v>304</v>
      </c>
      <c r="N155" s="25">
        <v>2.4900514371000004E-3</v>
      </c>
      <c r="O155" s="25">
        <v>1940524</v>
      </c>
      <c r="Q155" s="25">
        <v>8109</v>
      </c>
      <c r="R155" s="25" t="s">
        <v>304</v>
      </c>
      <c r="S155" s="25">
        <v>2.4900514371000004E-3</v>
      </c>
      <c r="T155" s="25">
        <v>1940524</v>
      </c>
      <c r="U155" s="25">
        <f t="shared" si="14"/>
        <v>2.4900514371000004E-3</v>
      </c>
      <c r="V155" s="25">
        <f t="shared" si="14"/>
        <v>1940524</v>
      </c>
    </row>
    <row r="156" spans="1:22" x14ac:dyDescent="0.3">
      <c r="A156" s="168">
        <f t="shared" si="15"/>
        <v>8110</v>
      </c>
      <c r="B156" s="168" t="str">
        <f t="shared" si="16"/>
        <v>TALCAHUANO</v>
      </c>
      <c r="C156" s="227">
        <f t="shared" si="17"/>
        <v>4403597</v>
      </c>
      <c r="D156" s="171">
        <f t="shared" si="18"/>
        <v>4.8872162334000005E-3</v>
      </c>
      <c r="E156" s="170">
        <v>1</v>
      </c>
      <c r="F156" s="167"/>
      <c r="J156" s="65"/>
      <c r="K156" s="25">
        <f t="shared" si="13"/>
        <v>0</v>
      </c>
      <c r="L156" s="25">
        <v>8110</v>
      </c>
      <c r="M156" s="25" t="s">
        <v>79</v>
      </c>
      <c r="N156" s="25">
        <v>4.8872162334000005E-3</v>
      </c>
      <c r="O156" s="25">
        <v>4403597</v>
      </c>
      <c r="Q156" s="25">
        <v>8110</v>
      </c>
      <c r="R156" s="25" t="s">
        <v>79</v>
      </c>
      <c r="S156" s="25">
        <v>4.8872162334000005E-3</v>
      </c>
      <c r="T156" s="25">
        <v>4403597</v>
      </c>
      <c r="U156" s="25">
        <f t="shared" si="14"/>
        <v>4.8872162334000005E-3</v>
      </c>
      <c r="V156" s="25">
        <f t="shared" si="14"/>
        <v>4403597</v>
      </c>
    </row>
    <row r="157" spans="1:22" x14ac:dyDescent="0.3">
      <c r="A157" s="168">
        <f t="shared" si="15"/>
        <v>8111</v>
      </c>
      <c r="B157" s="168" t="str">
        <f t="shared" si="16"/>
        <v>TOME</v>
      </c>
      <c r="C157" s="227">
        <f t="shared" si="17"/>
        <v>4468054</v>
      </c>
      <c r="D157" s="171">
        <f t="shared" si="18"/>
        <v>5.1688793511999991E-3</v>
      </c>
      <c r="E157" s="170">
        <v>2</v>
      </c>
      <c r="F157" s="167"/>
      <c r="J157" s="65"/>
      <c r="K157" s="25">
        <f t="shared" si="13"/>
        <v>0</v>
      </c>
      <c r="L157" s="25">
        <v>8111</v>
      </c>
      <c r="M157" s="25" t="s">
        <v>391</v>
      </c>
      <c r="N157" s="25">
        <v>5.1688793511999991E-3</v>
      </c>
      <c r="O157" s="25">
        <v>4468054</v>
      </c>
      <c r="Q157" s="25">
        <v>8111</v>
      </c>
      <c r="R157" s="25" t="s">
        <v>391</v>
      </c>
      <c r="S157" s="25">
        <v>5.1688793511999991E-3</v>
      </c>
      <c r="T157" s="25">
        <v>4468054</v>
      </c>
      <c r="U157" s="25">
        <f t="shared" si="14"/>
        <v>5.1688793511999991E-3</v>
      </c>
      <c r="V157" s="25">
        <f t="shared" si="14"/>
        <v>4468054</v>
      </c>
    </row>
    <row r="158" spans="1:22" x14ac:dyDescent="0.3">
      <c r="A158" s="168">
        <f t="shared" si="15"/>
        <v>8112</v>
      </c>
      <c r="B158" s="168" t="str">
        <f t="shared" si="16"/>
        <v>HUALPEN</v>
      </c>
      <c r="C158" s="227">
        <f t="shared" si="17"/>
        <v>3485314</v>
      </c>
      <c r="D158" s="171">
        <f t="shared" si="18"/>
        <v>3.8515736402999997E-3</v>
      </c>
      <c r="E158" s="170">
        <v>1</v>
      </c>
      <c r="F158" s="167"/>
      <c r="J158" s="65"/>
      <c r="K158" s="25">
        <f t="shared" si="13"/>
        <v>0</v>
      </c>
      <c r="L158" s="25">
        <v>8112</v>
      </c>
      <c r="M158" s="25" t="s">
        <v>395</v>
      </c>
      <c r="N158" s="25">
        <v>3.8515736402999997E-3</v>
      </c>
      <c r="O158" s="25">
        <v>3485314</v>
      </c>
      <c r="Q158" s="25">
        <v>8112</v>
      </c>
      <c r="R158" s="25" t="s">
        <v>395</v>
      </c>
      <c r="S158" s="25">
        <v>3.8515736402999997E-3</v>
      </c>
      <c r="T158" s="25">
        <v>3485314</v>
      </c>
      <c r="U158" s="25">
        <f t="shared" si="14"/>
        <v>3.8515736402999997E-3</v>
      </c>
      <c r="V158" s="25">
        <f t="shared" si="14"/>
        <v>3485314</v>
      </c>
    </row>
    <row r="159" spans="1:22" x14ac:dyDescent="0.3">
      <c r="A159" s="168">
        <f t="shared" si="15"/>
        <v>8201</v>
      </c>
      <c r="B159" s="168" t="str">
        <f t="shared" si="16"/>
        <v>LEBU</v>
      </c>
      <c r="C159" s="227">
        <f t="shared" si="17"/>
        <v>2335155</v>
      </c>
      <c r="D159" s="171">
        <f t="shared" si="18"/>
        <v>2.8159605056E-3</v>
      </c>
      <c r="E159" s="170">
        <v>3</v>
      </c>
      <c r="F159" s="167"/>
      <c r="J159" s="65"/>
      <c r="K159" s="25">
        <f t="shared" si="13"/>
        <v>0</v>
      </c>
      <c r="L159" s="25">
        <v>8201</v>
      </c>
      <c r="M159" s="25" t="s">
        <v>234</v>
      </c>
      <c r="N159" s="25">
        <v>2.8159605056E-3</v>
      </c>
      <c r="O159" s="25">
        <v>2335155</v>
      </c>
      <c r="Q159" s="25">
        <v>8201</v>
      </c>
      <c r="R159" s="25" t="s">
        <v>234</v>
      </c>
      <c r="S159" s="25">
        <v>2.8159605056E-3</v>
      </c>
      <c r="T159" s="25">
        <v>2335155</v>
      </c>
      <c r="U159" s="25">
        <f t="shared" si="14"/>
        <v>2.8159605056E-3</v>
      </c>
      <c r="V159" s="25">
        <f t="shared" si="14"/>
        <v>2335155</v>
      </c>
    </row>
    <row r="160" spans="1:22" x14ac:dyDescent="0.3">
      <c r="A160" s="168">
        <f t="shared" si="15"/>
        <v>8202</v>
      </c>
      <c r="B160" s="168" t="str">
        <f t="shared" si="16"/>
        <v>ARAUCO</v>
      </c>
      <c r="C160" s="227">
        <f t="shared" si="17"/>
        <v>2592548</v>
      </c>
      <c r="D160" s="171">
        <f t="shared" si="18"/>
        <v>3.2691107748999996E-3</v>
      </c>
      <c r="E160" s="170">
        <v>4</v>
      </c>
      <c r="F160" s="167"/>
      <c r="J160" s="65"/>
      <c r="K160" s="25">
        <f t="shared" si="13"/>
        <v>0</v>
      </c>
      <c r="L160" s="25">
        <v>8202</v>
      </c>
      <c r="M160" s="25" t="s">
        <v>305</v>
      </c>
      <c r="N160" s="25">
        <v>3.2691107748999996E-3</v>
      </c>
      <c r="O160" s="25">
        <v>2592548</v>
      </c>
      <c r="Q160" s="25">
        <v>8202</v>
      </c>
      <c r="R160" s="25" t="s">
        <v>305</v>
      </c>
      <c r="S160" s="25">
        <v>3.2691107748999996E-3</v>
      </c>
      <c r="T160" s="25">
        <v>2592548</v>
      </c>
      <c r="U160" s="25">
        <f t="shared" si="14"/>
        <v>3.2691107748999996E-3</v>
      </c>
      <c r="V160" s="25">
        <f t="shared" si="14"/>
        <v>2592548</v>
      </c>
    </row>
    <row r="161" spans="1:22" x14ac:dyDescent="0.3">
      <c r="A161" s="168">
        <f t="shared" si="15"/>
        <v>8203</v>
      </c>
      <c r="B161" s="168" t="str">
        <f t="shared" si="16"/>
        <v>CAÑETE</v>
      </c>
      <c r="C161" s="227">
        <f t="shared" si="17"/>
        <v>2812993</v>
      </c>
      <c r="D161" s="171">
        <f t="shared" si="18"/>
        <v>3.6714619713999999E-3</v>
      </c>
      <c r="E161" s="170">
        <v>3</v>
      </c>
      <c r="F161" s="167"/>
      <c r="J161" s="65"/>
      <c r="K161" s="25">
        <f t="shared" si="13"/>
        <v>0</v>
      </c>
      <c r="L161" s="25">
        <v>8203</v>
      </c>
      <c r="M161" s="25" t="s">
        <v>16</v>
      </c>
      <c r="N161" s="25">
        <v>3.6714619713999999E-3</v>
      </c>
      <c r="O161" s="25">
        <v>2812993</v>
      </c>
      <c r="Q161" s="25">
        <v>8203</v>
      </c>
      <c r="R161" s="25" t="s">
        <v>16</v>
      </c>
      <c r="S161" s="25">
        <v>3.6714619713999999E-3</v>
      </c>
      <c r="T161" s="25">
        <v>2812993</v>
      </c>
      <c r="U161" s="25">
        <f t="shared" si="14"/>
        <v>3.6714619713999999E-3</v>
      </c>
      <c r="V161" s="25">
        <f t="shared" si="14"/>
        <v>2812993</v>
      </c>
    </row>
    <row r="162" spans="1:22" x14ac:dyDescent="0.3">
      <c r="A162" s="168">
        <f t="shared" si="15"/>
        <v>8204</v>
      </c>
      <c r="B162" s="168" t="str">
        <f t="shared" si="16"/>
        <v>CONTULMO</v>
      </c>
      <c r="C162" s="227">
        <f t="shared" si="17"/>
        <v>1133521</v>
      </c>
      <c r="D162" s="171">
        <f t="shared" si="18"/>
        <v>1.1641593036000001E-3</v>
      </c>
      <c r="E162" s="170">
        <v>5</v>
      </c>
      <c r="F162" s="167"/>
      <c r="J162" s="65"/>
      <c r="K162" s="25">
        <f t="shared" si="13"/>
        <v>0</v>
      </c>
      <c r="L162" s="25">
        <v>8204</v>
      </c>
      <c r="M162" s="25" t="s">
        <v>306</v>
      </c>
      <c r="N162" s="25">
        <v>1.1641593036000001E-3</v>
      </c>
      <c r="O162" s="25">
        <v>1133521</v>
      </c>
      <c r="Q162" s="25">
        <v>8204</v>
      </c>
      <c r="R162" s="25" t="s">
        <v>306</v>
      </c>
      <c r="S162" s="25">
        <v>1.1641593036000001E-3</v>
      </c>
      <c r="T162" s="25">
        <v>1133521</v>
      </c>
      <c r="U162" s="25">
        <f t="shared" si="14"/>
        <v>1.1641593036000001E-3</v>
      </c>
      <c r="V162" s="25">
        <f t="shared" si="14"/>
        <v>1133521</v>
      </c>
    </row>
    <row r="163" spans="1:22" x14ac:dyDescent="0.3">
      <c r="A163" s="168">
        <f t="shared" si="15"/>
        <v>8205</v>
      </c>
      <c r="B163" s="168" t="str">
        <f t="shared" si="16"/>
        <v>CURANILAHUE</v>
      </c>
      <c r="C163" s="227">
        <f t="shared" si="17"/>
        <v>2386951</v>
      </c>
      <c r="D163" s="171">
        <f t="shared" si="18"/>
        <v>2.3910769783000003E-3</v>
      </c>
      <c r="E163" s="170">
        <v>3</v>
      </c>
      <c r="F163" s="167"/>
      <c r="J163" s="65"/>
      <c r="K163" s="25">
        <f t="shared" si="13"/>
        <v>0</v>
      </c>
      <c r="L163" s="25">
        <v>8205</v>
      </c>
      <c r="M163" s="25" t="s">
        <v>307</v>
      </c>
      <c r="N163" s="25">
        <v>2.3910769783000003E-3</v>
      </c>
      <c r="O163" s="25">
        <v>2386951</v>
      </c>
      <c r="Q163" s="25">
        <v>8205</v>
      </c>
      <c r="R163" s="25" t="s">
        <v>307</v>
      </c>
      <c r="S163" s="25">
        <v>2.3910769783000003E-3</v>
      </c>
      <c r="T163" s="25">
        <v>2386951</v>
      </c>
      <c r="U163" s="25">
        <f t="shared" si="14"/>
        <v>2.3910769783000003E-3</v>
      </c>
      <c r="V163" s="25">
        <f t="shared" si="14"/>
        <v>2386951</v>
      </c>
    </row>
    <row r="164" spans="1:22" x14ac:dyDescent="0.3">
      <c r="A164" s="168">
        <f t="shared" si="15"/>
        <v>8206</v>
      </c>
      <c r="B164" s="168" t="str">
        <f t="shared" si="16"/>
        <v>LOS ALAMOS</v>
      </c>
      <c r="C164" s="227">
        <f t="shared" si="17"/>
        <v>1870476</v>
      </c>
      <c r="D164" s="171">
        <f t="shared" si="18"/>
        <v>2.0283631759999998E-3</v>
      </c>
      <c r="E164" s="170">
        <v>3</v>
      </c>
      <c r="F164" s="167"/>
      <c r="J164" s="65"/>
      <c r="K164" s="25">
        <f t="shared" si="13"/>
        <v>0</v>
      </c>
      <c r="L164" s="25">
        <v>8206</v>
      </c>
      <c r="M164" s="25" t="s">
        <v>308</v>
      </c>
      <c r="N164" s="25">
        <v>2.0283631759999998E-3</v>
      </c>
      <c r="O164" s="25">
        <v>1870476</v>
      </c>
      <c r="Q164" s="25">
        <v>8206</v>
      </c>
      <c r="R164" s="25" t="s">
        <v>308</v>
      </c>
      <c r="S164" s="25">
        <v>2.0283631759999998E-3</v>
      </c>
      <c r="T164" s="25">
        <v>1870476</v>
      </c>
      <c r="U164" s="25">
        <f t="shared" si="14"/>
        <v>2.0283631759999998E-3</v>
      </c>
      <c r="V164" s="25">
        <f t="shared" si="14"/>
        <v>1870476</v>
      </c>
    </row>
    <row r="165" spans="1:22" x14ac:dyDescent="0.3">
      <c r="A165" s="168">
        <f t="shared" si="15"/>
        <v>8207</v>
      </c>
      <c r="B165" s="168" t="str">
        <f t="shared" si="16"/>
        <v>TIRUA</v>
      </c>
      <c r="C165" s="227">
        <f t="shared" si="17"/>
        <v>1386206</v>
      </c>
      <c r="D165" s="171">
        <f t="shared" si="18"/>
        <v>1.5621990969E-3</v>
      </c>
      <c r="E165" s="170">
        <v>5</v>
      </c>
      <c r="F165" s="167"/>
      <c r="J165" s="65"/>
      <c r="K165" s="25">
        <f t="shared" si="13"/>
        <v>0</v>
      </c>
      <c r="L165" s="25">
        <v>8207</v>
      </c>
      <c r="M165" s="25" t="s">
        <v>358</v>
      </c>
      <c r="N165" s="25">
        <v>1.5621990969E-3</v>
      </c>
      <c r="O165" s="25">
        <v>1386206</v>
      </c>
      <c r="Q165" s="25">
        <v>8207</v>
      </c>
      <c r="R165" s="25" t="s">
        <v>358</v>
      </c>
      <c r="S165" s="25">
        <v>1.5621990969E-3</v>
      </c>
      <c r="T165" s="25">
        <v>1386206</v>
      </c>
      <c r="U165" s="25">
        <f t="shared" si="14"/>
        <v>1.5621990969E-3</v>
      </c>
      <c r="V165" s="25">
        <f t="shared" si="14"/>
        <v>1386206</v>
      </c>
    </row>
    <row r="166" spans="1:22" x14ac:dyDescent="0.3">
      <c r="A166" s="168">
        <f t="shared" si="15"/>
        <v>8301</v>
      </c>
      <c r="B166" s="168" t="str">
        <f t="shared" si="16"/>
        <v>LOS ANGELES</v>
      </c>
      <c r="C166" s="227">
        <f t="shared" si="17"/>
        <v>8856937</v>
      </c>
      <c r="D166" s="171">
        <f t="shared" si="18"/>
        <v>1.0584049386000001E-2</v>
      </c>
      <c r="E166" s="170">
        <v>2</v>
      </c>
      <c r="F166" s="167"/>
      <c r="J166" s="65"/>
      <c r="K166" s="25">
        <f t="shared" si="13"/>
        <v>0</v>
      </c>
      <c r="L166" s="25">
        <v>8301</v>
      </c>
      <c r="M166" s="25" t="s">
        <v>392</v>
      </c>
      <c r="N166" s="25">
        <v>1.0584049386000001E-2</v>
      </c>
      <c r="O166" s="25">
        <v>8856937</v>
      </c>
      <c r="Q166" s="25">
        <v>8301</v>
      </c>
      <c r="R166" s="25" t="s">
        <v>392</v>
      </c>
      <c r="S166" s="25">
        <v>1.0584049386000001E-2</v>
      </c>
      <c r="T166" s="25">
        <v>8856937</v>
      </c>
      <c r="U166" s="25">
        <f t="shared" si="14"/>
        <v>1.0584049386000001E-2</v>
      </c>
      <c r="V166" s="25">
        <f t="shared" si="14"/>
        <v>8856937</v>
      </c>
    </row>
    <row r="167" spans="1:22" x14ac:dyDescent="0.3">
      <c r="A167" s="168">
        <f t="shared" si="15"/>
        <v>8302</v>
      </c>
      <c r="B167" s="168" t="str">
        <f t="shared" si="16"/>
        <v>ANTUCO</v>
      </c>
      <c r="C167" s="227">
        <f t="shared" si="17"/>
        <v>1056591</v>
      </c>
      <c r="D167" s="171">
        <f t="shared" si="18"/>
        <v>1.3422546046999999E-3</v>
      </c>
      <c r="E167" s="170">
        <v>5</v>
      </c>
      <c r="F167" s="167"/>
      <c r="J167" s="65"/>
      <c r="K167" s="25">
        <f t="shared" si="13"/>
        <v>0</v>
      </c>
      <c r="L167" s="25">
        <v>8302</v>
      </c>
      <c r="M167" s="25" t="s">
        <v>95</v>
      </c>
      <c r="N167" s="25">
        <v>1.3422546046999999E-3</v>
      </c>
      <c r="O167" s="25">
        <v>1056591</v>
      </c>
      <c r="Q167" s="25">
        <v>8302</v>
      </c>
      <c r="R167" s="25" t="s">
        <v>95</v>
      </c>
      <c r="S167" s="25">
        <v>1.3422546046999999E-3</v>
      </c>
      <c r="T167" s="25">
        <v>1056591</v>
      </c>
      <c r="U167" s="25">
        <f t="shared" si="14"/>
        <v>1.3422546046999999E-3</v>
      </c>
      <c r="V167" s="25">
        <f t="shared" si="14"/>
        <v>1056591</v>
      </c>
    </row>
    <row r="168" spans="1:22" x14ac:dyDescent="0.3">
      <c r="A168" s="168">
        <f t="shared" si="15"/>
        <v>8303</v>
      </c>
      <c r="B168" s="168" t="str">
        <f t="shared" si="16"/>
        <v>CABRERO</v>
      </c>
      <c r="C168" s="227">
        <f t="shared" si="17"/>
        <v>2063681</v>
      </c>
      <c r="D168" s="171">
        <f t="shared" si="18"/>
        <v>2.7491928658E-3</v>
      </c>
      <c r="E168" s="170">
        <v>3</v>
      </c>
      <c r="F168" s="167"/>
      <c r="J168" s="65"/>
      <c r="K168" s="25">
        <f t="shared" si="13"/>
        <v>0</v>
      </c>
      <c r="L168" s="25">
        <v>8303</v>
      </c>
      <c r="M168" s="25" t="s">
        <v>310</v>
      </c>
      <c r="N168" s="25">
        <v>2.7491928658E-3</v>
      </c>
      <c r="O168" s="25">
        <v>2063681</v>
      </c>
      <c r="Q168" s="25">
        <v>8303</v>
      </c>
      <c r="R168" s="25" t="s">
        <v>310</v>
      </c>
      <c r="S168" s="25">
        <v>2.7491928658E-3</v>
      </c>
      <c r="T168" s="25">
        <v>2063681</v>
      </c>
      <c r="U168" s="25">
        <f t="shared" si="14"/>
        <v>2.7491928658E-3</v>
      </c>
      <c r="V168" s="25">
        <f t="shared" si="14"/>
        <v>2063681</v>
      </c>
    </row>
    <row r="169" spans="1:22" x14ac:dyDescent="0.3">
      <c r="A169" s="168">
        <f t="shared" si="15"/>
        <v>8304</v>
      </c>
      <c r="B169" s="168" t="str">
        <f t="shared" si="16"/>
        <v>LAJA</v>
      </c>
      <c r="C169" s="227">
        <f t="shared" si="17"/>
        <v>1777197</v>
      </c>
      <c r="D169" s="171">
        <f t="shared" si="18"/>
        <v>2.1416350362999997E-3</v>
      </c>
      <c r="E169" s="170">
        <v>4</v>
      </c>
      <c r="F169" s="167"/>
      <c r="J169" s="65"/>
      <c r="K169" s="25">
        <f t="shared" si="13"/>
        <v>0</v>
      </c>
      <c r="L169" s="25">
        <v>8304</v>
      </c>
      <c r="M169" s="25" t="s">
        <v>81</v>
      </c>
      <c r="N169" s="25">
        <v>2.1416350362999997E-3</v>
      </c>
      <c r="O169" s="25">
        <v>1777197</v>
      </c>
      <c r="Q169" s="25">
        <v>8304</v>
      </c>
      <c r="R169" s="25" t="s">
        <v>81</v>
      </c>
      <c r="S169" s="25">
        <v>2.1416350362999997E-3</v>
      </c>
      <c r="T169" s="25">
        <v>1777197</v>
      </c>
      <c r="U169" s="25">
        <f t="shared" si="14"/>
        <v>2.1416350362999997E-3</v>
      </c>
      <c r="V169" s="25">
        <f t="shared" si="14"/>
        <v>1777197</v>
      </c>
    </row>
    <row r="170" spans="1:22" x14ac:dyDescent="0.3">
      <c r="A170" s="168">
        <f t="shared" si="15"/>
        <v>8305</v>
      </c>
      <c r="B170" s="168" t="str">
        <f t="shared" si="16"/>
        <v>MULCHEN</v>
      </c>
      <c r="C170" s="227">
        <f t="shared" si="17"/>
        <v>1994995</v>
      </c>
      <c r="D170" s="171">
        <f t="shared" si="18"/>
        <v>1.9947096742999998E-3</v>
      </c>
      <c r="E170" s="170">
        <v>3</v>
      </c>
      <c r="F170" s="167"/>
      <c r="J170" s="65"/>
      <c r="K170" s="25">
        <f t="shared" si="13"/>
        <v>0</v>
      </c>
      <c r="L170" s="25">
        <v>8305</v>
      </c>
      <c r="M170" s="25" t="s">
        <v>384</v>
      </c>
      <c r="N170" s="25">
        <v>1.9947096742999998E-3</v>
      </c>
      <c r="O170" s="25">
        <v>1994995</v>
      </c>
      <c r="Q170" s="25">
        <v>8305</v>
      </c>
      <c r="R170" s="25" t="s">
        <v>384</v>
      </c>
      <c r="S170" s="25">
        <v>1.9947096742999998E-3</v>
      </c>
      <c r="T170" s="25">
        <v>1994995</v>
      </c>
      <c r="U170" s="25">
        <f t="shared" si="14"/>
        <v>1.9947096742999998E-3</v>
      </c>
      <c r="V170" s="25">
        <f t="shared" si="14"/>
        <v>1994995</v>
      </c>
    </row>
    <row r="171" spans="1:22" x14ac:dyDescent="0.3">
      <c r="A171" s="168">
        <f t="shared" si="15"/>
        <v>8306</v>
      </c>
      <c r="B171" s="168" t="str">
        <f t="shared" si="16"/>
        <v>NACIMIENTO</v>
      </c>
      <c r="C171" s="227">
        <f t="shared" si="17"/>
        <v>1680657</v>
      </c>
      <c r="D171" s="171">
        <f t="shared" si="18"/>
        <v>2.3125346433999997E-3</v>
      </c>
      <c r="E171" s="170">
        <v>3</v>
      </c>
      <c r="F171" s="167"/>
      <c r="J171" s="65"/>
      <c r="K171" s="25">
        <f t="shared" si="13"/>
        <v>0</v>
      </c>
      <c r="L171" s="25">
        <v>8306</v>
      </c>
      <c r="M171" s="25" t="s">
        <v>312</v>
      </c>
      <c r="N171" s="25">
        <v>2.3125346433999997E-3</v>
      </c>
      <c r="O171" s="25">
        <v>1680657</v>
      </c>
      <c r="Q171" s="25">
        <v>8306</v>
      </c>
      <c r="R171" s="25" t="s">
        <v>312</v>
      </c>
      <c r="S171" s="25">
        <v>2.3125346433999997E-3</v>
      </c>
      <c r="T171" s="25">
        <v>1680657</v>
      </c>
      <c r="U171" s="25">
        <f t="shared" si="14"/>
        <v>2.3125346433999997E-3</v>
      </c>
      <c r="V171" s="25">
        <f t="shared" si="14"/>
        <v>1680657</v>
      </c>
    </row>
    <row r="172" spans="1:22" x14ac:dyDescent="0.3">
      <c r="A172" s="168">
        <f t="shared" si="15"/>
        <v>8307</v>
      </c>
      <c r="B172" s="168" t="str">
        <f t="shared" si="16"/>
        <v>NEGRETE</v>
      </c>
      <c r="C172" s="227">
        <f t="shared" si="17"/>
        <v>1142546</v>
      </c>
      <c r="D172" s="171">
        <f t="shared" si="18"/>
        <v>1.3816496993000001E-3</v>
      </c>
      <c r="E172" s="170">
        <v>5</v>
      </c>
      <c r="F172" s="167"/>
      <c r="J172" s="65"/>
      <c r="K172" s="25">
        <f t="shared" si="13"/>
        <v>0</v>
      </c>
      <c r="L172" s="25">
        <v>8307</v>
      </c>
      <c r="M172" s="25" t="s">
        <v>224</v>
      </c>
      <c r="N172" s="25">
        <v>1.3816496993000001E-3</v>
      </c>
      <c r="O172" s="25">
        <v>1142546</v>
      </c>
      <c r="Q172" s="25">
        <v>8307</v>
      </c>
      <c r="R172" s="25" t="s">
        <v>224</v>
      </c>
      <c r="S172" s="25">
        <v>1.3816496993000001E-3</v>
      </c>
      <c r="T172" s="25">
        <v>1142546</v>
      </c>
      <c r="U172" s="25">
        <f t="shared" si="14"/>
        <v>1.3816496993000001E-3</v>
      </c>
      <c r="V172" s="25">
        <f t="shared" si="14"/>
        <v>1142546</v>
      </c>
    </row>
    <row r="173" spans="1:22" x14ac:dyDescent="0.3">
      <c r="A173" s="168">
        <f t="shared" si="15"/>
        <v>8308</v>
      </c>
      <c r="B173" s="168" t="str">
        <f t="shared" si="16"/>
        <v>QUILACO</v>
      </c>
      <c r="C173" s="227">
        <f t="shared" si="17"/>
        <v>778786</v>
      </c>
      <c r="D173" s="171">
        <f t="shared" si="18"/>
        <v>8.6264797249999993E-4</v>
      </c>
      <c r="E173" s="170">
        <v>5</v>
      </c>
      <c r="F173" s="167"/>
      <c r="J173" s="65"/>
      <c r="K173" s="25">
        <f t="shared" si="13"/>
        <v>0</v>
      </c>
      <c r="L173" s="25">
        <v>8308</v>
      </c>
      <c r="M173" s="25" t="s">
        <v>175</v>
      </c>
      <c r="N173" s="25">
        <v>8.6264797249999993E-4</v>
      </c>
      <c r="O173" s="25">
        <v>778786</v>
      </c>
      <c r="Q173" s="25">
        <v>8308</v>
      </c>
      <c r="R173" s="25" t="s">
        <v>175</v>
      </c>
      <c r="S173" s="25">
        <v>8.6264797249999993E-4</v>
      </c>
      <c r="T173" s="25">
        <v>778786</v>
      </c>
      <c r="U173" s="25">
        <f t="shared" si="14"/>
        <v>8.6264797249999993E-4</v>
      </c>
      <c r="V173" s="25">
        <f t="shared" si="14"/>
        <v>778786</v>
      </c>
    </row>
    <row r="174" spans="1:22" x14ac:dyDescent="0.3">
      <c r="A174" s="168">
        <f t="shared" si="15"/>
        <v>8309</v>
      </c>
      <c r="B174" s="168" t="str">
        <f t="shared" si="16"/>
        <v>QUILLECO</v>
      </c>
      <c r="C174" s="227">
        <f t="shared" si="17"/>
        <v>1212540</v>
      </c>
      <c r="D174" s="171">
        <f t="shared" si="18"/>
        <v>1.3508500294999999E-3</v>
      </c>
      <c r="E174" s="170">
        <v>5</v>
      </c>
      <c r="F174" s="167"/>
      <c r="J174" s="65"/>
      <c r="K174" s="25">
        <f t="shared" si="13"/>
        <v>0</v>
      </c>
      <c r="L174" s="25">
        <v>8309</v>
      </c>
      <c r="M174" s="25" t="s">
        <v>176</v>
      </c>
      <c r="N174" s="25">
        <v>1.3508500294999999E-3</v>
      </c>
      <c r="O174" s="25">
        <v>1212540</v>
      </c>
      <c r="Q174" s="25">
        <v>8309</v>
      </c>
      <c r="R174" s="25" t="s">
        <v>176</v>
      </c>
      <c r="S174" s="25">
        <v>1.3508500294999999E-3</v>
      </c>
      <c r="T174" s="25">
        <v>1212540</v>
      </c>
      <c r="U174" s="25">
        <f t="shared" si="14"/>
        <v>1.3508500294999999E-3</v>
      </c>
      <c r="V174" s="25">
        <f t="shared" si="14"/>
        <v>1212540</v>
      </c>
    </row>
    <row r="175" spans="1:22" x14ac:dyDescent="0.3">
      <c r="A175" s="168">
        <f t="shared" si="15"/>
        <v>8310</v>
      </c>
      <c r="B175" s="168" t="str">
        <f t="shared" si="16"/>
        <v>SAN ROSENDO</v>
      </c>
      <c r="C175" s="227">
        <f t="shared" si="17"/>
        <v>896517</v>
      </c>
      <c r="D175" s="171">
        <f t="shared" si="18"/>
        <v>1.0361281523E-3</v>
      </c>
      <c r="E175" s="170">
        <v>3</v>
      </c>
      <c r="F175" s="167"/>
      <c r="J175" s="65"/>
      <c r="K175" s="25">
        <f t="shared" si="13"/>
        <v>0</v>
      </c>
      <c r="L175" s="25">
        <v>8310</v>
      </c>
      <c r="M175" s="25" t="s">
        <v>313</v>
      </c>
      <c r="N175" s="25">
        <v>1.0361281523E-3</v>
      </c>
      <c r="O175" s="25">
        <v>896517</v>
      </c>
      <c r="Q175" s="25">
        <v>8310</v>
      </c>
      <c r="R175" s="25" t="s">
        <v>313</v>
      </c>
      <c r="S175" s="25">
        <v>1.0361281523E-3</v>
      </c>
      <c r="T175" s="25">
        <v>896517</v>
      </c>
      <c r="U175" s="25">
        <f t="shared" si="14"/>
        <v>1.0361281523E-3</v>
      </c>
      <c r="V175" s="25">
        <f t="shared" si="14"/>
        <v>896517</v>
      </c>
    </row>
    <row r="176" spans="1:22" x14ac:dyDescent="0.3">
      <c r="A176" s="168">
        <f t="shared" si="15"/>
        <v>8311</v>
      </c>
      <c r="B176" s="168" t="str">
        <f t="shared" si="16"/>
        <v>SANTA BARBARA</v>
      </c>
      <c r="C176" s="227">
        <f t="shared" si="17"/>
        <v>1334800</v>
      </c>
      <c r="D176" s="171">
        <f t="shared" si="18"/>
        <v>1.6801201790000002E-3</v>
      </c>
      <c r="E176" s="170">
        <v>3</v>
      </c>
      <c r="F176" s="167"/>
      <c r="J176" s="65"/>
      <c r="K176" s="25">
        <f t="shared" si="13"/>
        <v>0</v>
      </c>
      <c r="L176" s="25">
        <v>8311</v>
      </c>
      <c r="M176" s="25" t="s">
        <v>385</v>
      </c>
      <c r="N176" s="25">
        <v>1.6801201790000002E-3</v>
      </c>
      <c r="O176" s="25">
        <v>1334800</v>
      </c>
      <c r="Q176" s="25">
        <v>8311</v>
      </c>
      <c r="R176" s="25" t="s">
        <v>385</v>
      </c>
      <c r="S176" s="25">
        <v>1.6801201790000002E-3</v>
      </c>
      <c r="T176" s="25">
        <v>1334800</v>
      </c>
      <c r="U176" s="25">
        <f t="shared" si="14"/>
        <v>1.6801201790000002E-3</v>
      </c>
      <c r="V176" s="25">
        <f t="shared" si="14"/>
        <v>1334800</v>
      </c>
    </row>
    <row r="177" spans="1:22" x14ac:dyDescent="0.3">
      <c r="A177" s="168">
        <f t="shared" si="15"/>
        <v>8312</v>
      </c>
      <c r="B177" s="168" t="str">
        <f t="shared" si="16"/>
        <v>TUCAPEL</v>
      </c>
      <c r="C177" s="227">
        <f t="shared" si="17"/>
        <v>1444261</v>
      </c>
      <c r="D177" s="171">
        <f t="shared" si="18"/>
        <v>1.8354635426999998E-3</v>
      </c>
      <c r="E177" s="170">
        <v>5</v>
      </c>
      <c r="F177" s="167"/>
      <c r="J177" s="65"/>
      <c r="K177" s="25">
        <f t="shared" si="13"/>
        <v>0</v>
      </c>
      <c r="L177" s="25">
        <v>8312</v>
      </c>
      <c r="M177" s="25" t="s">
        <v>136</v>
      </c>
      <c r="N177" s="25">
        <v>1.8354635426999998E-3</v>
      </c>
      <c r="O177" s="25">
        <v>1444261</v>
      </c>
      <c r="Q177" s="25">
        <v>8312</v>
      </c>
      <c r="R177" s="25" t="s">
        <v>136</v>
      </c>
      <c r="S177" s="25">
        <v>1.8354635426999998E-3</v>
      </c>
      <c r="T177" s="25">
        <v>1444261</v>
      </c>
      <c r="U177" s="25">
        <f t="shared" si="14"/>
        <v>1.8354635426999998E-3</v>
      </c>
      <c r="V177" s="25">
        <f t="shared" si="14"/>
        <v>1444261</v>
      </c>
    </row>
    <row r="178" spans="1:22" x14ac:dyDescent="0.3">
      <c r="A178" s="168">
        <f t="shared" si="15"/>
        <v>8313</v>
      </c>
      <c r="B178" s="168" t="str">
        <f t="shared" si="16"/>
        <v>YUMBEL</v>
      </c>
      <c r="C178" s="227">
        <f t="shared" si="17"/>
        <v>3101259</v>
      </c>
      <c r="D178" s="171">
        <f t="shared" si="18"/>
        <v>3.0950248180000002E-3</v>
      </c>
      <c r="E178" s="170">
        <v>5</v>
      </c>
      <c r="F178" s="167"/>
      <c r="J178" s="65"/>
      <c r="K178" s="25">
        <f t="shared" si="13"/>
        <v>0</v>
      </c>
      <c r="L178" s="25">
        <v>8313</v>
      </c>
      <c r="M178" s="25" t="s">
        <v>178</v>
      </c>
      <c r="N178" s="25">
        <v>3.0950248180000002E-3</v>
      </c>
      <c r="O178" s="25">
        <v>3101259</v>
      </c>
      <c r="Q178" s="25">
        <v>8313</v>
      </c>
      <c r="R178" s="25" t="s">
        <v>178</v>
      </c>
      <c r="S178" s="25">
        <v>3.0950248180000002E-3</v>
      </c>
      <c r="T178" s="25">
        <v>3101259</v>
      </c>
      <c r="U178" s="25">
        <f t="shared" si="14"/>
        <v>3.0950248180000002E-3</v>
      </c>
      <c r="V178" s="25">
        <f t="shared" si="14"/>
        <v>3101259</v>
      </c>
    </row>
    <row r="179" spans="1:22" x14ac:dyDescent="0.3">
      <c r="A179" s="168">
        <f t="shared" si="15"/>
        <v>8314</v>
      </c>
      <c r="B179" s="168" t="str">
        <f t="shared" si="16"/>
        <v>ALTO BIOBIO</v>
      </c>
      <c r="C179" s="227">
        <f t="shared" si="17"/>
        <v>1062359</v>
      </c>
      <c r="D179" s="171">
        <f t="shared" si="18"/>
        <v>1.0407591437000001E-3</v>
      </c>
      <c r="E179" s="170">
        <v>5</v>
      </c>
      <c r="F179" s="167"/>
      <c r="J179" s="65"/>
      <c r="K179" s="25">
        <f t="shared" si="13"/>
        <v>0</v>
      </c>
      <c r="L179" s="25">
        <v>8314</v>
      </c>
      <c r="M179" s="25" t="s">
        <v>404</v>
      </c>
      <c r="N179" s="25">
        <v>1.0407591437000001E-3</v>
      </c>
      <c r="O179" s="25">
        <v>1062359</v>
      </c>
      <c r="Q179" s="25">
        <v>8314</v>
      </c>
      <c r="R179" s="25" t="s">
        <v>404</v>
      </c>
      <c r="S179" s="25">
        <v>1.0407591437000001E-3</v>
      </c>
      <c r="T179" s="25">
        <v>1062359</v>
      </c>
      <c r="U179" s="25">
        <f t="shared" si="14"/>
        <v>1.0407591437000001E-3</v>
      </c>
      <c r="V179" s="25">
        <f t="shared" si="14"/>
        <v>1062359</v>
      </c>
    </row>
    <row r="180" spans="1:22" x14ac:dyDescent="0.3">
      <c r="A180" s="168">
        <f t="shared" si="15"/>
        <v>8401</v>
      </c>
      <c r="B180" s="168" t="str">
        <f t="shared" si="16"/>
        <v>CHILLAN</v>
      </c>
      <c r="C180" s="227">
        <f t="shared" si="17"/>
        <v>8547020</v>
      </c>
      <c r="D180" s="171">
        <f t="shared" si="18"/>
        <v>1.20509028789E-2</v>
      </c>
      <c r="E180" s="170">
        <v>2</v>
      </c>
      <c r="F180" s="167"/>
      <c r="J180" s="65"/>
      <c r="K180" s="25">
        <f t="shared" si="13"/>
        <v>0</v>
      </c>
      <c r="L180" s="25">
        <v>8401</v>
      </c>
      <c r="M180" s="25" t="s">
        <v>410</v>
      </c>
      <c r="N180" s="25">
        <v>1.20509028789E-2</v>
      </c>
      <c r="O180" s="25">
        <v>8547020</v>
      </c>
      <c r="Q180" s="25">
        <v>8401</v>
      </c>
      <c r="R180" s="25" t="s">
        <v>410</v>
      </c>
      <c r="S180" s="25">
        <v>1.20509028789E-2</v>
      </c>
      <c r="T180" s="25">
        <v>8547020</v>
      </c>
      <c r="U180" s="25">
        <f t="shared" si="14"/>
        <v>1.20509028789E-2</v>
      </c>
      <c r="V180" s="25">
        <f t="shared" si="14"/>
        <v>8547020</v>
      </c>
    </row>
    <row r="181" spans="1:22" x14ac:dyDescent="0.3">
      <c r="A181" s="168">
        <f t="shared" si="15"/>
        <v>8402</v>
      </c>
      <c r="B181" s="168" t="str">
        <f t="shared" si="16"/>
        <v>BULNES</v>
      </c>
      <c r="C181" s="227">
        <f t="shared" si="17"/>
        <v>1715103</v>
      </c>
      <c r="D181" s="171">
        <f t="shared" si="18"/>
        <v>1.9613209175000004E-3</v>
      </c>
      <c r="E181" s="170">
        <v>4</v>
      </c>
      <c r="F181" s="167"/>
      <c r="J181" s="65"/>
      <c r="K181" s="25">
        <f t="shared" si="13"/>
        <v>0</v>
      </c>
      <c r="L181" s="25">
        <v>8402</v>
      </c>
      <c r="M181" s="25" t="s">
        <v>179</v>
      </c>
      <c r="N181" s="25">
        <v>1.9613209175000004E-3</v>
      </c>
      <c r="O181" s="25">
        <v>1715103</v>
      </c>
      <c r="Q181" s="25">
        <v>8402</v>
      </c>
      <c r="R181" s="25" t="s">
        <v>179</v>
      </c>
      <c r="S181" s="25">
        <v>1.9613209175000004E-3</v>
      </c>
      <c r="T181" s="25">
        <v>1715103</v>
      </c>
      <c r="U181" s="25">
        <f t="shared" si="14"/>
        <v>1.9613209175000004E-3</v>
      </c>
      <c r="V181" s="25">
        <f t="shared" si="14"/>
        <v>1715103</v>
      </c>
    </row>
    <row r="182" spans="1:22" x14ac:dyDescent="0.3">
      <c r="A182" s="168">
        <f t="shared" si="15"/>
        <v>8403</v>
      </c>
      <c r="B182" s="168" t="str">
        <f t="shared" si="16"/>
        <v>COBQUECURA</v>
      </c>
      <c r="C182" s="227">
        <f t="shared" si="17"/>
        <v>1294870</v>
      </c>
      <c r="D182" s="171">
        <f t="shared" si="18"/>
        <v>1.3693035711999999E-3</v>
      </c>
      <c r="E182" s="170">
        <v>5</v>
      </c>
      <c r="F182" s="167"/>
      <c r="J182" s="65"/>
      <c r="K182" s="25">
        <f t="shared" si="13"/>
        <v>0</v>
      </c>
      <c r="L182" s="25">
        <v>8403</v>
      </c>
      <c r="M182" s="25" t="s">
        <v>251</v>
      </c>
      <c r="N182" s="25">
        <v>1.3693035711999999E-3</v>
      </c>
      <c r="O182" s="25">
        <v>1294870</v>
      </c>
      <c r="Q182" s="25">
        <v>8403</v>
      </c>
      <c r="R182" s="25" t="s">
        <v>251</v>
      </c>
      <c r="S182" s="25">
        <v>1.3693035711999999E-3</v>
      </c>
      <c r="T182" s="25">
        <v>1294870</v>
      </c>
      <c r="U182" s="25">
        <f t="shared" si="14"/>
        <v>1.3693035711999999E-3</v>
      </c>
      <c r="V182" s="25">
        <f t="shared" si="14"/>
        <v>1294870</v>
      </c>
    </row>
    <row r="183" spans="1:22" x14ac:dyDescent="0.3">
      <c r="A183" s="168">
        <f t="shared" si="15"/>
        <v>8404</v>
      </c>
      <c r="B183" s="168" t="str">
        <f t="shared" si="16"/>
        <v>COELEMU</v>
      </c>
      <c r="C183" s="227">
        <f t="shared" si="17"/>
        <v>1685078</v>
      </c>
      <c r="D183" s="171">
        <f t="shared" si="18"/>
        <v>2.2184514212E-3</v>
      </c>
      <c r="E183" s="170">
        <v>5</v>
      </c>
      <c r="F183" s="167"/>
      <c r="J183" s="65"/>
      <c r="K183" s="25">
        <f t="shared" si="13"/>
        <v>0</v>
      </c>
      <c r="L183" s="25">
        <v>8404</v>
      </c>
      <c r="M183" s="25" t="s">
        <v>268</v>
      </c>
      <c r="N183" s="25">
        <v>2.2184514212E-3</v>
      </c>
      <c r="O183" s="25">
        <v>1685078</v>
      </c>
      <c r="Q183" s="25">
        <v>8404</v>
      </c>
      <c r="R183" s="25" t="s">
        <v>268</v>
      </c>
      <c r="S183" s="25">
        <v>2.2184514212E-3</v>
      </c>
      <c r="T183" s="25">
        <v>1685078</v>
      </c>
      <c r="U183" s="25">
        <f t="shared" si="14"/>
        <v>2.2184514212E-3</v>
      </c>
      <c r="V183" s="25">
        <f t="shared" si="14"/>
        <v>1685078</v>
      </c>
    </row>
    <row r="184" spans="1:22" x14ac:dyDescent="0.3">
      <c r="A184" s="168">
        <f t="shared" si="15"/>
        <v>8405</v>
      </c>
      <c r="B184" s="168" t="str">
        <f t="shared" si="16"/>
        <v>COIHUECO</v>
      </c>
      <c r="C184" s="227">
        <f t="shared" si="17"/>
        <v>2155127</v>
      </c>
      <c r="D184" s="171">
        <f t="shared" si="18"/>
        <v>2.2502685736000001E-3</v>
      </c>
      <c r="E184" s="170">
        <v>5</v>
      </c>
      <c r="F184" s="167"/>
      <c r="J184" s="65"/>
      <c r="K184" s="25">
        <f t="shared" si="13"/>
        <v>0</v>
      </c>
      <c r="L184" s="25">
        <v>8405</v>
      </c>
      <c r="M184" s="25" t="s">
        <v>232</v>
      </c>
      <c r="N184" s="25">
        <v>2.2502685736000001E-3</v>
      </c>
      <c r="O184" s="25">
        <v>2155127</v>
      </c>
      <c r="Q184" s="25">
        <v>8405</v>
      </c>
      <c r="R184" s="25" t="s">
        <v>232</v>
      </c>
      <c r="S184" s="25">
        <v>2.2502685736000001E-3</v>
      </c>
      <c r="T184" s="25">
        <v>2155127</v>
      </c>
      <c r="U184" s="25">
        <f t="shared" si="14"/>
        <v>2.2502685736000001E-3</v>
      </c>
      <c r="V184" s="25">
        <f t="shared" si="14"/>
        <v>2155127</v>
      </c>
    </row>
    <row r="185" spans="1:22" x14ac:dyDescent="0.3">
      <c r="A185" s="168">
        <f t="shared" si="15"/>
        <v>8406</v>
      </c>
      <c r="B185" s="168" t="str">
        <f t="shared" si="16"/>
        <v>CHILLAN VIEJO</v>
      </c>
      <c r="C185" s="227">
        <f t="shared" si="17"/>
        <v>1856731</v>
      </c>
      <c r="D185" s="171">
        <f t="shared" si="18"/>
        <v>2.1799727915000002E-3</v>
      </c>
      <c r="E185" s="170">
        <v>2</v>
      </c>
      <c r="F185" s="167"/>
      <c r="J185" s="65"/>
      <c r="K185" s="25">
        <f t="shared" si="13"/>
        <v>0</v>
      </c>
      <c r="L185" s="25">
        <v>8406</v>
      </c>
      <c r="M185" s="25" t="s">
        <v>411</v>
      </c>
      <c r="N185" s="25">
        <v>2.1799727915000002E-3</v>
      </c>
      <c r="O185" s="25">
        <v>1856731</v>
      </c>
      <c r="Q185" s="25">
        <v>8406</v>
      </c>
      <c r="R185" s="25" t="s">
        <v>411</v>
      </c>
      <c r="S185" s="25">
        <v>2.1799727915000002E-3</v>
      </c>
      <c r="T185" s="25">
        <v>1856731</v>
      </c>
      <c r="U185" s="25">
        <f t="shared" si="14"/>
        <v>2.1799727915000002E-3</v>
      </c>
      <c r="V185" s="25">
        <f t="shared" si="14"/>
        <v>1856731</v>
      </c>
    </row>
    <row r="186" spans="1:22" x14ac:dyDescent="0.3">
      <c r="A186" s="168">
        <f t="shared" si="15"/>
        <v>8407</v>
      </c>
      <c r="B186" s="168" t="str">
        <f t="shared" si="16"/>
        <v>EL CARMEN</v>
      </c>
      <c r="C186" s="227">
        <f t="shared" si="17"/>
        <v>1474297</v>
      </c>
      <c r="D186" s="171">
        <f t="shared" si="18"/>
        <v>1.5219016128999998E-3</v>
      </c>
      <c r="E186" s="170">
        <v>5</v>
      </c>
      <c r="F186" s="167"/>
      <c r="J186" s="65"/>
      <c r="K186" s="25">
        <f t="shared" si="13"/>
        <v>0</v>
      </c>
      <c r="L186" s="25">
        <v>8407</v>
      </c>
      <c r="M186" s="25" t="s">
        <v>42</v>
      </c>
      <c r="N186" s="25">
        <v>1.5219016128999998E-3</v>
      </c>
      <c r="O186" s="25">
        <v>1474297</v>
      </c>
      <c r="Q186" s="25">
        <v>8407</v>
      </c>
      <c r="R186" s="25" t="s">
        <v>42</v>
      </c>
      <c r="S186" s="25">
        <v>1.5219016128999998E-3</v>
      </c>
      <c r="T186" s="25">
        <v>1474297</v>
      </c>
      <c r="U186" s="25">
        <f t="shared" si="14"/>
        <v>1.5219016128999998E-3</v>
      </c>
      <c r="V186" s="25">
        <f t="shared" si="14"/>
        <v>1474297</v>
      </c>
    </row>
    <row r="187" spans="1:22" x14ac:dyDescent="0.3">
      <c r="A187" s="168">
        <f t="shared" si="15"/>
        <v>8408</v>
      </c>
      <c r="B187" s="168" t="str">
        <f t="shared" si="16"/>
        <v>NINHUE</v>
      </c>
      <c r="C187" s="227">
        <f t="shared" si="17"/>
        <v>1166321</v>
      </c>
      <c r="D187" s="171">
        <f t="shared" si="18"/>
        <v>1.2064552319999999E-3</v>
      </c>
      <c r="E187" s="170">
        <v>5</v>
      </c>
      <c r="F187" s="167"/>
      <c r="J187" s="65"/>
      <c r="K187" s="25">
        <f t="shared" si="13"/>
        <v>0</v>
      </c>
      <c r="L187" s="25">
        <v>8408</v>
      </c>
      <c r="M187" s="25" t="s">
        <v>227</v>
      </c>
      <c r="N187" s="25">
        <v>1.2064552319999999E-3</v>
      </c>
      <c r="O187" s="25">
        <v>1166321</v>
      </c>
      <c r="Q187" s="25">
        <v>8408</v>
      </c>
      <c r="R187" s="25" t="s">
        <v>227</v>
      </c>
      <c r="S187" s="25">
        <v>1.2064552319999999E-3</v>
      </c>
      <c r="T187" s="25">
        <v>1166321</v>
      </c>
      <c r="U187" s="25">
        <f t="shared" si="14"/>
        <v>1.2064552319999999E-3</v>
      </c>
      <c r="V187" s="25">
        <f t="shared" si="14"/>
        <v>1166321</v>
      </c>
    </row>
    <row r="188" spans="1:22" x14ac:dyDescent="0.3">
      <c r="A188" s="168">
        <f t="shared" si="15"/>
        <v>8409</v>
      </c>
      <c r="B188" s="168" t="str">
        <f t="shared" si="16"/>
        <v>ÑIQUEN</v>
      </c>
      <c r="C188" s="227">
        <f t="shared" si="17"/>
        <v>1446662</v>
      </c>
      <c r="D188" s="171">
        <f t="shared" si="18"/>
        <v>1.3612901497E-3</v>
      </c>
      <c r="E188" s="170">
        <v>5</v>
      </c>
      <c r="F188" s="167"/>
      <c r="J188" s="65"/>
      <c r="K188" s="25">
        <f t="shared" si="13"/>
        <v>0</v>
      </c>
      <c r="L188" s="25">
        <v>8409</v>
      </c>
      <c r="M188" s="25" t="s">
        <v>412</v>
      </c>
      <c r="N188" s="25">
        <v>1.3612901497E-3</v>
      </c>
      <c r="O188" s="25">
        <v>1446662</v>
      </c>
      <c r="Q188" s="25">
        <v>8409</v>
      </c>
      <c r="R188" s="25" t="s">
        <v>412</v>
      </c>
      <c r="S188" s="25">
        <v>1.3612901497E-3</v>
      </c>
      <c r="T188" s="25">
        <v>1446662</v>
      </c>
      <c r="U188" s="25">
        <f t="shared" si="14"/>
        <v>1.3612901497E-3</v>
      </c>
      <c r="V188" s="25">
        <f t="shared" si="14"/>
        <v>1446662</v>
      </c>
    </row>
    <row r="189" spans="1:22" x14ac:dyDescent="0.3">
      <c r="A189" s="168">
        <f t="shared" si="15"/>
        <v>8410</v>
      </c>
      <c r="B189" s="168" t="str">
        <f t="shared" si="16"/>
        <v>PEMUCO</v>
      </c>
      <c r="C189" s="227">
        <f t="shared" si="17"/>
        <v>1058633</v>
      </c>
      <c r="D189" s="171">
        <f t="shared" si="18"/>
        <v>1.0086976063E-3</v>
      </c>
      <c r="E189" s="170">
        <v>5</v>
      </c>
      <c r="F189" s="167"/>
      <c r="J189" s="65"/>
      <c r="K189" s="25">
        <f t="shared" si="13"/>
        <v>0</v>
      </c>
      <c r="L189" s="25">
        <v>8410</v>
      </c>
      <c r="M189" s="25" t="s">
        <v>314</v>
      </c>
      <c r="N189" s="25">
        <v>1.0086976063E-3</v>
      </c>
      <c r="O189" s="25">
        <v>1058633</v>
      </c>
      <c r="Q189" s="25">
        <v>8410</v>
      </c>
      <c r="R189" s="25" t="s">
        <v>314</v>
      </c>
      <c r="S189" s="25">
        <v>1.0086976063E-3</v>
      </c>
      <c r="T189" s="25">
        <v>1058633</v>
      </c>
      <c r="U189" s="25">
        <f t="shared" si="14"/>
        <v>1.0086976063E-3</v>
      </c>
      <c r="V189" s="25">
        <f t="shared" si="14"/>
        <v>1058633</v>
      </c>
    </row>
    <row r="190" spans="1:22" x14ac:dyDescent="0.3">
      <c r="A190" s="168">
        <f t="shared" si="15"/>
        <v>8411</v>
      </c>
      <c r="B190" s="168" t="str">
        <f t="shared" si="16"/>
        <v>PINTO</v>
      </c>
      <c r="C190" s="227">
        <f t="shared" si="17"/>
        <v>1306466</v>
      </c>
      <c r="D190" s="171">
        <f t="shared" si="18"/>
        <v>1.2074866355000001E-3</v>
      </c>
      <c r="E190" s="170">
        <v>5</v>
      </c>
      <c r="F190" s="167"/>
      <c r="J190" s="65"/>
      <c r="K190" s="25">
        <f t="shared" si="13"/>
        <v>0</v>
      </c>
      <c r="L190" s="25">
        <v>8411</v>
      </c>
      <c r="M190" s="25" t="s">
        <v>252</v>
      </c>
      <c r="N190" s="25">
        <v>1.2074866355000001E-3</v>
      </c>
      <c r="O190" s="25">
        <v>1306466</v>
      </c>
      <c r="Q190" s="25">
        <v>8411</v>
      </c>
      <c r="R190" s="25" t="s">
        <v>252</v>
      </c>
      <c r="S190" s="25">
        <v>1.2074866355000001E-3</v>
      </c>
      <c r="T190" s="25">
        <v>1306466</v>
      </c>
      <c r="U190" s="25">
        <f t="shared" si="14"/>
        <v>1.2074866355000001E-3</v>
      </c>
      <c r="V190" s="25">
        <f t="shared" si="14"/>
        <v>1306466</v>
      </c>
    </row>
    <row r="191" spans="1:22" x14ac:dyDescent="0.3">
      <c r="A191" s="168">
        <f t="shared" si="15"/>
        <v>8412</v>
      </c>
      <c r="B191" s="168" t="str">
        <f t="shared" si="16"/>
        <v>PORTEZUELO</v>
      </c>
      <c r="C191" s="227">
        <f t="shared" si="17"/>
        <v>1021694</v>
      </c>
      <c r="D191" s="171">
        <f t="shared" si="18"/>
        <v>1.1758941881000002E-3</v>
      </c>
      <c r="E191" s="170">
        <v>5</v>
      </c>
      <c r="F191" s="167"/>
      <c r="J191" s="65"/>
      <c r="K191" s="25">
        <f t="shared" si="13"/>
        <v>0</v>
      </c>
      <c r="L191" s="25">
        <v>8412</v>
      </c>
      <c r="M191" s="25" t="s">
        <v>111</v>
      </c>
      <c r="N191" s="25">
        <v>1.1758941881000002E-3</v>
      </c>
      <c r="O191" s="25">
        <v>1021694</v>
      </c>
      <c r="Q191" s="25">
        <v>8412</v>
      </c>
      <c r="R191" s="25" t="s">
        <v>111</v>
      </c>
      <c r="S191" s="25">
        <v>1.1758941881000002E-3</v>
      </c>
      <c r="T191" s="25">
        <v>1021694</v>
      </c>
      <c r="U191" s="25">
        <f t="shared" si="14"/>
        <v>1.1758941881000002E-3</v>
      </c>
      <c r="V191" s="25">
        <f t="shared" si="14"/>
        <v>1021694</v>
      </c>
    </row>
    <row r="192" spans="1:22" x14ac:dyDescent="0.3">
      <c r="A192" s="168">
        <f t="shared" si="15"/>
        <v>8413</v>
      </c>
      <c r="B192" s="168" t="str">
        <f t="shared" si="16"/>
        <v>QUILLON</v>
      </c>
      <c r="C192" s="227">
        <f t="shared" si="17"/>
        <v>2490017</v>
      </c>
      <c r="D192" s="171">
        <f t="shared" si="18"/>
        <v>3.2162009938E-3</v>
      </c>
      <c r="E192" s="170">
        <v>5</v>
      </c>
      <c r="F192" s="167"/>
      <c r="J192" s="65"/>
      <c r="K192" s="25">
        <f t="shared" si="13"/>
        <v>0</v>
      </c>
      <c r="L192" s="25">
        <v>8413</v>
      </c>
      <c r="M192" s="25" t="s">
        <v>359</v>
      </c>
      <c r="N192" s="25">
        <v>3.2162009938E-3</v>
      </c>
      <c r="O192" s="25">
        <v>2490017</v>
      </c>
      <c r="Q192" s="25">
        <v>8413</v>
      </c>
      <c r="R192" s="25" t="s">
        <v>359</v>
      </c>
      <c r="S192" s="25">
        <v>3.2162009938E-3</v>
      </c>
      <c r="T192" s="25">
        <v>2490017</v>
      </c>
      <c r="U192" s="25">
        <f t="shared" si="14"/>
        <v>3.2162009938E-3</v>
      </c>
      <c r="V192" s="25">
        <f t="shared" si="14"/>
        <v>2490017</v>
      </c>
    </row>
    <row r="193" spans="1:22" x14ac:dyDescent="0.3">
      <c r="A193" s="168">
        <f t="shared" si="15"/>
        <v>8414</v>
      </c>
      <c r="B193" s="168" t="str">
        <f t="shared" si="16"/>
        <v>QUIRIHUE</v>
      </c>
      <c r="C193" s="227">
        <f t="shared" si="17"/>
        <v>1475584</v>
      </c>
      <c r="D193" s="171">
        <f t="shared" si="18"/>
        <v>1.6638844673999998E-3</v>
      </c>
      <c r="E193" s="170">
        <v>3</v>
      </c>
      <c r="F193" s="167"/>
      <c r="J193" s="65"/>
      <c r="K193" s="25">
        <f t="shared" si="13"/>
        <v>0</v>
      </c>
      <c r="L193" s="25">
        <v>8414</v>
      </c>
      <c r="M193" s="25" t="s">
        <v>316</v>
      </c>
      <c r="N193" s="25">
        <v>1.6638844673999998E-3</v>
      </c>
      <c r="O193" s="25">
        <v>1475584</v>
      </c>
      <c r="Q193" s="25">
        <v>8414</v>
      </c>
      <c r="R193" s="25" t="s">
        <v>316</v>
      </c>
      <c r="S193" s="25">
        <v>1.6638844673999998E-3</v>
      </c>
      <c r="T193" s="25">
        <v>1475584</v>
      </c>
      <c r="U193" s="25">
        <f t="shared" si="14"/>
        <v>1.6638844673999998E-3</v>
      </c>
      <c r="V193" s="25">
        <f t="shared" si="14"/>
        <v>1475584</v>
      </c>
    </row>
    <row r="194" spans="1:22" x14ac:dyDescent="0.3">
      <c r="A194" s="168">
        <f t="shared" si="15"/>
        <v>8415</v>
      </c>
      <c r="B194" s="168" t="str">
        <f t="shared" si="16"/>
        <v>RANQUIL</v>
      </c>
      <c r="C194" s="227">
        <f t="shared" si="17"/>
        <v>1020586</v>
      </c>
      <c r="D194" s="171">
        <f t="shared" si="18"/>
        <v>1.0504742389000001E-3</v>
      </c>
      <c r="E194" s="170">
        <v>4</v>
      </c>
      <c r="F194" s="167"/>
      <c r="J194" s="65"/>
      <c r="K194" s="25">
        <f t="shared" si="13"/>
        <v>0</v>
      </c>
      <c r="L194" s="25">
        <v>8415</v>
      </c>
      <c r="M194" s="25" t="s">
        <v>422</v>
      </c>
      <c r="N194" s="25">
        <v>1.0504742389000001E-3</v>
      </c>
      <c r="O194" s="25">
        <v>1020586</v>
      </c>
      <c r="Q194" s="25">
        <v>8415</v>
      </c>
      <c r="R194" s="25" t="s">
        <v>422</v>
      </c>
      <c r="S194" s="25">
        <v>1.0504742389000001E-3</v>
      </c>
      <c r="T194" s="25">
        <v>1020586</v>
      </c>
      <c r="U194" s="25">
        <f t="shared" si="14"/>
        <v>1.0504742389000001E-3</v>
      </c>
      <c r="V194" s="25">
        <f t="shared" si="14"/>
        <v>1020586</v>
      </c>
    </row>
    <row r="195" spans="1:22" x14ac:dyDescent="0.3">
      <c r="A195" s="168">
        <f t="shared" si="15"/>
        <v>8416</v>
      </c>
      <c r="B195" s="168" t="str">
        <f t="shared" si="16"/>
        <v>SAN CARLOS</v>
      </c>
      <c r="C195" s="227">
        <f t="shared" si="17"/>
        <v>3649105</v>
      </c>
      <c r="D195" s="171">
        <f t="shared" si="18"/>
        <v>4.7637045837000003E-3</v>
      </c>
      <c r="E195" s="170">
        <v>3</v>
      </c>
      <c r="F195" s="167"/>
      <c r="J195" s="65"/>
      <c r="K195" s="25">
        <f t="shared" si="13"/>
        <v>0</v>
      </c>
      <c r="L195" s="25">
        <v>8416</v>
      </c>
      <c r="M195" s="25" t="s">
        <v>86</v>
      </c>
      <c r="N195" s="25">
        <v>4.7637045837000003E-3</v>
      </c>
      <c r="O195" s="25">
        <v>3649105</v>
      </c>
      <c r="Q195" s="25">
        <v>8416</v>
      </c>
      <c r="R195" s="25" t="s">
        <v>86</v>
      </c>
      <c r="S195" s="25">
        <v>4.7637045837000003E-3</v>
      </c>
      <c r="T195" s="25">
        <v>3649105</v>
      </c>
      <c r="U195" s="25">
        <f t="shared" si="14"/>
        <v>4.7637045837000003E-3</v>
      </c>
      <c r="V195" s="25">
        <f t="shared" si="14"/>
        <v>3649105</v>
      </c>
    </row>
    <row r="196" spans="1:22" x14ac:dyDescent="0.3">
      <c r="A196" s="168">
        <f t="shared" si="15"/>
        <v>8417</v>
      </c>
      <c r="B196" s="168" t="str">
        <f t="shared" si="16"/>
        <v>SAN FABIAN</v>
      </c>
      <c r="C196" s="227">
        <f t="shared" si="17"/>
        <v>867476</v>
      </c>
      <c r="D196" s="171">
        <f t="shared" si="18"/>
        <v>9.3489052819999998E-4</v>
      </c>
      <c r="E196" s="170">
        <v>5</v>
      </c>
      <c r="F196" s="167"/>
      <c r="J196" s="65"/>
      <c r="K196" s="25">
        <f t="shared" si="13"/>
        <v>0</v>
      </c>
      <c r="L196" s="25">
        <v>8417</v>
      </c>
      <c r="M196" s="25" t="s">
        <v>421</v>
      </c>
      <c r="N196" s="25">
        <v>9.3489052819999998E-4</v>
      </c>
      <c r="O196" s="25">
        <v>867476</v>
      </c>
      <c r="Q196" s="25">
        <v>8417</v>
      </c>
      <c r="R196" s="25" t="s">
        <v>421</v>
      </c>
      <c r="S196" s="25">
        <v>9.3489052819999998E-4</v>
      </c>
      <c r="T196" s="25">
        <v>867476</v>
      </c>
      <c r="U196" s="25">
        <f t="shared" si="14"/>
        <v>9.3489052819999998E-4</v>
      </c>
      <c r="V196" s="25">
        <f t="shared" si="14"/>
        <v>867476</v>
      </c>
    </row>
    <row r="197" spans="1:22" x14ac:dyDescent="0.3">
      <c r="A197" s="168">
        <f t="shared" si="15"/>
        <v>8418</v>
      </c>
      <c r="B197" s="168" t="str">
        <f t="shared" si="16"/>
        <v>SAN IGNACIO</v>
      </c>
      <c r="C197" s="227">
        <f t="shared" si="17"/>
        <v>1803437</v>
      </c>
      <c r="D197" s="171">
        <f t="shared" si="18"/>
        <v>1.9810408959999998E-3</v>
      </c>
      <c r="E197" s="170">
        <v>5</v>
      </c>
      <c r="F197" s="167"/>
      <c r="J197" s="65"/>
      <c r="K197" s="25">
        <f t="shared" si="13"/>
        <v>0</v>
      </c>
      <c r="L197" s="25">
        <v>8418</v>
      </c>
      <c r="M197" s="25" t="s">
        <v>74</v>
      </c>
      <c r="N197" s="25">
        <v>1.9810408959999998E-3</v>
      </c>
      <c r="O197" s="25">
        <v>1803437</v>
      </c>
      <c r="Q197" s="25">
        <v>8418</v>
      </c>
      <c r="R197" s="25" t="s">
        <v>74</v>
      </c>
      <c r="S197" s="25">
        <v>1.9810408959999998E-3</v>
      </c>
      <c r="T197" s="25">
        <v>1803437</v>
      </c>
      <c r="U197" s="25">
        <f t="shared" si="14"/>
        <v>1.9810408959999998E-3</v>
      </c>
      <c r="V197" s="25">
        <f t="shared" si="14"/>
        <v>1803437</v>
      </c>
    </row>
    <row r="198" spans="1:22" x14ac:dyDescent="0.3">
      <c r="A198" s="168">
        <f t="shared" si="15"/>
        <v>8419</v>
      </c>
      <c r="B198" s="168" t="str">
        <f t="shared" si="16"/>
        <v>SAN NICOLAS</v>
      </c>
      <c r="C198" s="227">
        <f t="shared" si="17"/>
        <v>1140381</v>
      </c>
      <c r="D198" s="171">
        <f t="shared" si="18"/>
        <v>1.3557424275999997E-3</v>
      </c>
      <c r="E198" s="170">
        <v>5</v>
      </c>
      <c r="F198" s="167"/>
      <c r="J198" s="65"/>
      <c r="K198" s="25">
        <f t="shared" ref="K198:K261" si="19">+L198-A198</f>
        <v>0</v>
      </c>
      <c r="L198" s="25">
        <v>8419</v>
      </c>
      <c r="M198" s="25" t="s">
        <v>360</v>
      </c>
      <c r="N198" s="25">
        <v>1.3557424275999997E-3</v>
      </c>
      <c r="O198" s="25">
        <v>1140381</v>
      </c>
      <c r="Q198" s="25">
        <v>8419</v>
      </c>
      <c r="R198" s="25" t="s">
        <v>360</v>
      </c>
      <c r="S198" s="25">
        <v>1.3557424275999997E-3</v>
      </c>
      <c r="T198" s="25">
        <v>1140381</v>
      </c>
      <c r="U198" s="25">
        <f t="shared" ref="U198:V261" si="20">+S198</f>
        <v>1.3557424275999997E-3</v>
      </c>
      <c r="V198" s="25">
        <f t="shared" si="20"/>
        <v>1140381</v>
      </c>
    </row>
    <row r="199" spans="1:22" x14ac:dyDescent="0.3">
      <c r="A199" s="168">
        <f t="shared" ref="A199:A262" si="21">+L199</f>
        <v>8420</v>
      </c>
      <c r="B199" s="168" t="str">
        <f t="shared" ref="B199:B262" si="22">+M199</f>
        <v>TREHUACO</v>
      </c>
      <c r="C199" s="227">
        <f t="shared" ref="C199:C262" si="23">+O199</f>
        <v>1033662</v>
      </c>
      <c r="D199" s="171">
        <f t="shared" ref="D199:D262" si="24">+N199</f>
        <v>1.2271909899999999E-3</v>
      </c>
      <c r="E199" s="170">
        <v>5</v>
      </c>
      <c r="F199" s="167"/>
      <c r="J199" s="65"/>
      <c r="K199" s="25">
        <f t="shared" si="19"/>
        <v>0</v>
      </c>
      <c r="L199" s="25">
        <v>8420</v>
      </c>
      <c r="M199" s="25" t="s">
        <v>361</v>
      </c>
      <c r="N199" s="25">
        <v>1.2271909899999999E-3</v>
      </c>
      <c r="O199" s="25">
        <v>1033662</v>
      </c>
      <c r="Q199" s="25">
        <v>8420</v>
      </c>
      <c r="R199" s="25" t="s">
        <v>361</v>
      </c>
      <c r="S199" s="25">
        <v>1.2271909899999999E-3</v>
      </c>
      <c r="T199" s="25">
        <v>1033662</v>
      </c>
      <c r="U199" s="25">
        <f t="shared" si="20"/>
        <v>1.2271909899999999E-3</v>
      </c>
      <c r="V199" s="25">
        <f t="shared" si="20"/>
        <v>1033662</v>
      </c>
    </row>
    <row r="200" spans="1:22" x14ac:dyDescent="0.3">
      <c r="A200" s="168">
        <f t="shared" si="21"/>
        <v>8421</v>
      </c>
      <c r="B200" s="168" t="str">
        <f t="shared" si="22"/>
        <v>YUNGAY</v>
      </c>
      <c r="C200" s="227">
        <f t="shared" si="23"/>
        <v>1530483</v>
      </c>
      <c r="D200" s="171">
        <f t="shared" si="24"/>
        <v>1.8860722718E-3</v>
      </c>
      <c r="E200" s="170">
        <v>3</v>
      </c>
      <c r="F200" s="167"/>
      <c r="J200" s="65"/>
      <c r="K200" s="25">
        <f t="shared" si="19"/>
        <v>0</v>
      </c>
      <c r="L200" s="25">
        <v>8421</v>
      </c>
      <c r="M200" s="25" t="s">
        <v>320</v>
      </c>
      <c r="N200" s="25">
        <v>1.8860722718E-3</v>
      </c>
      <c r="O200" s="25">
        <v>1530483</v>
      </c>
      <c r="Q200" s="25">
        <v>8421</v>
      </c>
      <c r="R200" s="25" t="s">
        <v>320</v>
      </c>
      <c r="S200" s="25">
        <v>1.8860722718E-3</v>
      </c>
      <c r="T200" s="25">
        <v>1530483</v>
      </c>
      <c r="U200" s="25">
        <f t="shared" si="20"/>
        <v>1.8860722718E-3</v>
      </c>
      <c r="V200" s="25">
        <f t="shared" si="20"/>
        <v>1530483</v>
      </c>
    </row>
    <row r="201" spans="1:22" x14ac:dyDescent="0.3">
      <c r="A201" s="168">
        <f t="shared" si="21"/>
        <v>9101</v>
      </c>
      <c r="B201" s="168" t="str">
        <f t="shared" si="22"/>
        <v>TEMUCO</v>
      </c>
      <c r="C201" s="227">
        <f t="shared" si="23"/>
        <v>10098026</v>
      </c>
      <c r="D201" s="171">
        <f t="shared" si="24"/>
        <v>1.68057940338E-2</v>
      </c>
      <c r="E201" s="170">
        <v>1</v>
      </c>
      <c r="F201" s="167"/>
      <c r="J201" s="65"/>
      <c r="K201" s="25">
        <f t="shared" si="19"/>
        <v>0</v>
      </c>
      <c r="L201" s="25">
        <v>9101</v>
      </c>
      <c r="M201" s="25" t="s">
        <v>87</v>
      </c>
      <c r="N201" s="25">
        <v>1.68057940338E-2</v>
      </c>
      <c r="O201" s="25">
        <v>10098026</v>
      </c>
      <c r="Q201" s="25">
        <v>9101</v>
      </c>
      <c r="R201" s="25" t="s">
        <v>87</v>
      </c>
      <c r="S201" s="25">
        <v>1.68057940338E-2</v>
      </c>
      <c r="T201" s="25">
        <v>10098026</v>
      </c>
      <c r="U201" s="25">
        <f t="shared" si="20"/>
        <v>1.68057940338E-2</v>
      </c>
      <c r="V201" s="25">
        <f t="shared" si="20"/>
        <v>10098026</v>
      </c>
    </row>
    <row r="202" spans="1:22" x14ac:dyDescent="0.3">
      <c r="A202" s="168">
        <f t="shared" si="21"/>
        <v>9102</v>
      </c>
      <c r="B202" s="168" t="str">
        <f t="shared" si="22"/>
        <v>CARAHUE</v>
      </c>
      <c r="C202" s="227">
        <f t="shared" si="23"/>
        <v>2658264</v>
      </c>
      <c r="D202" s="171">
        <f t="shared" si="24"/>
        <v>3.3583086440999999E-3</v>
      </c>
      <c r="E202" s="170">
        <v>5</v>
      </c>
      <c r="F202" s="167"/>
      <c r="J202" s="65"/>
      <c r="K202" s="25">
        <f t="shared" si="19"/>
        <v>0</v>
      </c>
      <c r="L202" s="25">
        <v>9102</v>
      </c>
      <c r="M202" s="25" t="s">
        <v>321</v>
      </c>
      <c r="N202" s="25">
        <v>3.3583086440999999E-3</v>
      </c>
      <c r="O202" s="25">
        <v>2658264</v>
      </c>
      <c r="Q202" s="25">
        <v>9102</v>
      </c>
      <c r="R202" s="25" t="s">
        <v>321</v>
      </c>
      <c r="S202" s="25">
        <v>3.3583086440999999E-3</v>
      </c>
      <c r="T202" s="25">
        <v>2658264</v>
      </c>
      <c r="U202" s="25">
        <f t="shared" si="20"/>
        <v>3.3583086440999999E-3</v>
      </c>
      <c r="V202" s="25">
        <f t="shared" si="20"/>
        <v>2658264</v>
      </c>
    </row>
    <row r="203" spans="1:22" x14ac:dyDescent="0.3">
      <c r="A203" s="168">
        <f t="shared" si="21"/>
        <v>9103</v>
      </c>
      <c r="B203" s="168" t="str">
        <f t="shared" si="22"/>
        <v>CUNCO</v>
      </c>
      <c r="C203" s="227">
        <f t="shared" si="23"/>
        <v>1694427</v>
      </c>
      <c r="D203" s="171">
        <f t="shared" si="24"/>
        <v>2.2855240846999998E-3</v>
      </c>
      <c r="E203" s="170">
        <v>4</v>
      </c>
      <c r="F203" s="167"/>
      <c r="J203" s="65"/>
      <c r="K203" s="25">
        <f t="shared" si="19"/>
        <v>0</v>
      </c>
      <c r="L203" s="25">
        <v>9103</v>
      </c>
      <c r="M203" s="25" t="s">
        <v>13</v>
      </c>
      <c r="N203" s="25">
        <v>2.2855240846999998E-3</v>
      </c>
      <c r="O203" s="25">
        <v>1694427</v>
      </c>
      <c r="Q203" s="25">
        <v>9103</v>
      </c>
      <c r="R203" s="25" t="s">
        <v>13</v>
      </c>
      <c r="S203" s="25">
        <v>2.2855240846999998E-3</v>
      </c>
      <c r="T203" s="25">
        <v>1694427</v>
      </c>
      <c r="U203" s="25">
        <f t="shared" si="20"/>
        <v>2.2855240846999998E-3</v>
      </c>
      <c r="V203" s="25">
        <f t="shared" si="20"/>
        <v>1694427</v>
      </c>
    </row>
    <row r="204" spans="1:22" x14ac:dyDescent="0.3">
      <c r="A204" s="168">
        <f t="shared" si="21"/>
        <v>9104</v>
      </c>
      <c r="B204" s="168" t="str">
        <f t="shared" si="22"/>
        <v>CURARREHUE</v>
      </c>
      <c r="C204" s="227">
        <f t="shared" si="23"/>
        <v>1118088</v>
      </c>
      <c r="D204" s="171">
        <f t="shared" si="24"/>
        <v>1.3692997567999999E-3</v>
      </c>
      <c r="E204" s="170">
        <v>5</v>
      </c>
      <c r="F204" s="167"/>
      <c r="J204" s="65"/>
      <c r="K204" s="25">
        <f t="shared" si="19"/>
        <v>0</v>
      </c>
      <c r="L204" s="25">
        <v>9104</v>
      </c>
      <c r="M204" s="25" t="s">
        <v>96</v>
      </c>
      <c r="N204" s="25">
        <v>1.3692997567999999E-3</v>
      </c>
      <c r="O204" s="25">
        <v>1118088</v>
      </c>
      <c r="Q204" s="25">
        <v>9104</v>
      </c>
      <c r="R204" s="25" t="s">
        <v>96</v>
      </c>
      <c r="S204" s="25">
        <v>1.3692997567999999E-3</v>
      </c>
      <c r="T204" s="25">
        <v>1118088</v>
      </c>
      <c r="U204" s="25">
        <f t="shared" si="20"/>
        <v>1.3692997567999999E-3</v>
      </c>
      <c r="V204" s="25">
        <f t="shared" si="20"/>
        <v>1118088</v>
      </c>
    </row>
    <row r="205" spans="1:22" x14ac:dyDescent="0.3">
      <c r="A205" s="168">
        <f t="shared" si="21"/>
        <v>9105</v>
      </c>
      <c r="B205" s="168" t="str">
        <f t="shared" si="22"/>
        <v>FREIRE</v>
      </c>
      <c r="C205" s="227">
        <f t="shared" si="23"/>
        <v>2502169</v>
      </c>
      <c r="D205" s="171">
        <f t="shared" si="24"/>
        <v>3.2142610063999998E-3</v>
      </c>
      <c r="E205" s="170">
        <v>5</v>
      </c>
      <c r="F205" s="167"/>
      <c r="J205" s="65"/>
      <c r="K205" s="25">
        <f t="shared" si="19"/>
        <v>0</v>
      </c>
      <c r="L205" s="25">
        <v>9105</v>
      </c>
      <c r="M205" s="25" t="s">
        <v>180</v>
      </c>
      <c r="N205" s="25">
        <v>3.2142610063999998E-3</v>
      </c>
      <c r="O205" s="25">
        <v>2502169</v>
      </c>
      <c r="Q205" s="25">
        <v>9105</v>
      </c>
      <c r="R205" s="25" t="s">
        <v>180</v>
      </c>
      <c r="S205" s="25">
        <v>3.2142610063999998E-3</v>
      </c>
      <c r="T205" s="25">
        <v>2502169</v>
      </c>
      <c r="U205" s="25">
        <f t="shared" si="20"/>
        <v>3.2142610063999998E-3</v>
      </c>
      <c r="V205" s="25">
        <f t="shared" si="20"/>
        <v>2502169</v>
      </c>
    </row>
    <row r="206" spans="1:22" x14ac:dyDescent="0.3">
      <c r="A206" s="168">
        <f t="shared" si="21"/>
        <v>9106</v>
      </c>
      <c r="B206" s="168" t="str">
        <f t="shared" si="22"/>
        <v>GALVARINO</v>
      </c>
      <c r="C206" s="227">
        <f t="shared" si="23"/>
        <v>1528873</v>
      </c>
      <c r="D206" s="171">
        <f t="shared" si="24"/>
        <v>1.7106850186E-3</v>
      </c>
      <c r="E206" s="170">
        <v>5</v>
      </c>
      <c r="F206" s="167"/>
      <c r="J206" s="65"/>
      <c r="K206" s="25">
        <f t="shared" si="19"/>
        <v>0</v>
      </c>
      <c r="L206" s="25">
        <v>9106</v>
      </c>
      <c r="M206" s="25" t="s">
        <v>181</v>
      </c>
      <c r="N206" s="25">
        <v>1.7106850186E-3</v>
      </c>
      <c r="O206" s="25">
        <v>1528873</v>
      </c>
      <c r="Q206" s="25">
        <v>9106</v>
      </c>
      <c r="R206" s="25" t="s">
        <v>181</v>
      </c>
      <c r="S206" s="25">
        <v>1.7106850186E-3</v>
      </c>
      <c r="T206" s="25">
        <v>1528873</v>
      </c>
      <c r="U206" s="25">
        <f t="shared" si="20"/>
        <v>1.7106850186E-3</v>
      </c>
      <c r="V206" s="25">
        <f t="shared" si="20"/>
        <v>1528873</v>
      </c>
    </row>
    <row r="207" spans="1:22" x14ac:dyDescent="0.3">
      <c r="A207" s="168">
        <f t="shared" si="21"/>
        <v>9107</v>
      </c>
      <c r="B207" s="168" t="str">
        <f t="shared" si="22"/>
        <v>GORBEA</v>
      </c>
      <c r="C207" s="227">
        <f t="shared" si="23"/>
        <v>1558706</v>
      </c>
      <c r="D207" s="171">
        <f t="shared" si="24"/>
        <v>1.9742995201999999E-3</v>
      </c>
      <c r="E207" s="170">
        <v>3</v>
      </c>
      <c r="F207" s="167"/>
      <c r="J207" s="65"/>
      <c r="K207" s="25">
        <f t="shared" si="19"/>
        <v>0</v>
      </c>
      <c r="L207" s="25">
        <v>9107</v>
      </c>
      <c r="M207" s="25" t="s">
        <v>34</v>
      </c>
      <c r="N207" s="25">
        <v>1.9742995201999999E-3</v>
      </c>
      <c r="O207" s="25">
        <v>1558706</v>
      </c>
      <c r="Q207" s="25">
        <v>9107</v>
      </c>
      <c r="R207" s="25" t="s">
        <v>34</v>
      </c>
      <c r="S207" s="25">
        <v>1.9742995201999999E-3</v>
      </c>
      <c r="T207" s="25">
        <v>1558706</v>
      </c>
      <c r="U207" s="25">
        <f t="shared" si="20"/>
        <v>1.9742995201999999E-3</v>
      </c>
      <c r="V207" s="25">
        <f t="shared" si="20"/>
        <v>1558706</v>
      </c>
    </row>
    <row r="208" spans="1:22" x14ac:dyDescent="0.3">
      <c r="A208" s="168">
        <f t="shared" si="21"/>
        <v>9108</v>
      </c>
      <c r="B208" s="168" t="str">
        <f t="shared" si="22"/>
        <v>LAUTARO</v>
      </c>
      <c r="C208" s="227">
        <f t="shared" si="23"/>
        <v>2640007</v>
      </c>
      <c r="D208" s="171">
        <f t="shared" si="24"/>
        <v>2.8040023605E-3</v>
      </c>
      <c r="E208" s="170">
        <v>3</v>
      </c>
      <c r="F208" s="167"/>
      <c r="J208" s="65"/>
      <c r="K208" s="25">
        <f t="shared" si="19"/>
        <v>0</v>
      </c>
      <c r="L208" s="25">
        <v>9108</v>
      </c>
      <c r="M208" s="25" t="s">
        <v>182</v>
      </c>
      <c r="N208" s="25">
        <v>2.8040023605E-3</v>
      </c>
      <c r="O208" s="25">
        <v>2640007</v>
      </c>
      <c r="Q208" s="25">
        <v>9108</v>
      </c>
      <c r="R208" s="25" t="s">
        <v>182</v>
      </c>
      <c r="S208" s="25">
        <v>2.8040023605E-3</v>
      </c>
      <c r="T208" s="25">
        <v>2640007</v>
      </c>
      <c r="U208" s="25">
        <f t="shared" si="20"/>
        <v>2.8040023605E-3</v>
      </c>
      <c r="V208" s="25">
        <f t="shared" si="20"/>
        <v>2640007</v>
      </c>
    </row>
    <row r="209" spans="1:22" x14ac:dyDescent="0.3">
      <c r="A209" s="168">
        <f t="shared" si="21"/>
        <v>9109</v>
      </c>
      <c r="B209" s="168" t="str">
        <f t="shared" si="22"/>
        <v>LONCOCHE</v>
      </c>
      <c r="C209" s="227">
        <f t="shared" si="23"/>
        <v>1964424</v>
      </c>
      <c r="D209" s="171">
        <f t="shared" si="24"/>
        <v>2.3916812579000001E-3</v>
      </c>
      <c r="E209" s="170">
        <v>3</v>
      </c>
      <c r="F209" s="167"/>
      <c r="J209" s="65"/>
      <c r="K209" s="25">
        <f t="shared" si="19"/>
        <v>0</v>
      </c>
      <c r="L209" s="25">
        <v>9109</v>
      </c>
      <c r="M209" s="25" t="s">
        <v>89</v>
      </c>
      <c r="N209" s="25">
        <v>2.3916812579000001E-3</v>
      </c>
      <c r="O209" s="25">
        <v>1964424</v>
      </c>
      <c r="Q209" s="25">
        <v>9109</v>
      </c>
      <c r="R209" s="25" t="s">
        <v>89</v>
      </c>
      <c r="S209" s="25">
        <v>2.3916812579000001E-3</v>
      </c>
      <c r="T209" s="25">
        <v>1964424</v>
      </c>
      <c r="U209" s="25">
        <f t="shared" si="20"/>
        <v>2.3916812579000001E-3</v>
      </c>
      <c r="V209" s="25">
        <f t="shared" si="20"/>
        <v>1964424</v>
      </c>
    </row>
    <row r="210" spans="1:22" x14ac:dyDescent="0.3">
      <c r="A210" s="168">
        <f t="shared" si="21"/>
        <v>9110</v>
      </c>
      <c r="B210" s="168" t="str">
        <f t="shared" si="22"/>
        <v>MELIPEUCO</v>
      </c>
      <c r="C210" s="227">
        <f t="shared" si="23"/>
        <v>1109137</v>
      </c>
      <c r="D210" s="171">
        <f t="shared" si="24"/>
        <v>1.3706040160999999E-3</v>
      </c>
      <c r="E210" s="170">
        <v>5</v>
      </c>
      <c r="F210" s="167"/>
      <c r="J210" s="65"/>
      <c r="K210" s="25">
        <f t="shared" si="19"/>
        <v>0</v>
      </c>
      <c r="L210" s="25">
        <v>9110</v>
      </c>
      <c r="M210" s="25" t="s">
        <v>322</v>
      </c>
      <c r="N210" s="25">
        <v>1.3706040160999999E-3</v>
      </c>
      <c r="O210" s="25">
        <v>1109137</v>
      </c>
      <c r="Q210" s="25">
        <v>9110</v>
      </c>
      <c r="R210" s="25" t="s">
        <v>322</v>
      </c>
      <c r="S210" s="25">
        <v>1.3706040160999999E-3</v>
      </c>
      <c r="T210" s="25">
        <v>1109137</v>
      </c>
      <c r="U210" s="25">
        <f t="shared" si="20"/>
        <v>1.3706040160999999E-3</v>
      </c>
      <c r="V210" s="25">
        <f t="shared" si="20"/>
        <v>1109137</v>
      </c>
    </row>
    <row r="211" spans="1:22" x14ac:dyDescent="0.3">
      <c r="A211" s="168">
        <f t="shared" si="21"/>
        <v>9111</v>
      </c>
      <c r="B211" s="168" t="str">
        <f t="shared" si="22"/>
        <v>NUEVA IMPERIAL</v>
      </c>
      <c r="C211" s="227">
        <f t="shared" si="23"/>
        <v>3252024</v>
      </c>
      <c r="D211" s="171">
        <f t="shared" si="24"/>
        <v>4.6629844401000001E-3</v>
      </c>
      <c r="E211" s="170">
        <v>5</v>
      </c>
      <c r="F211" s="167"/>
      <c r="J211" s="65"/>
      <c r="K211" s="25">
        <f t="shared" si="19"/>
        <v>0</v>
      </c>
      <c r="L211" s="25">
        <v>9111</v>
      </c>
      <c r="M211" s="25" t="s">
        <v>183</v>
      </c>
      <c r="N211" s="25">
        <v>4.6629844401000001E-3</v>
      </c>
      <c r="O211" s="25">
        <v>3252024</v>
      </c>
      <c r="Q211" s="25">
        <v>9111</v>
      </c>
      <c r="R211" s="25" t="s">
        <v>183</v>
      </c>
      <c r="S211" s="25">
        <v>4.6629844401000001E-3</v>
      </c>
      <c r="T211" s="25">
        <v>3252024</v>
      </c>
      <c r="U211" s="25">
        <f t="shared" si="20"/>
        <v>4.6629844401000001E-3</v>
      </c>
      <c r="V211" s="25">
        <f t="shared" si="20"/>
        <v>3252024</v>
      </c>
    </row>
    <row r="212" spans="1:22" x14ac:dyDescent="0.3">
      <c r="A212" s="168">
        <f t="shared" si="21"/>
        <v>9112</v>
      </c>
      <c r="B212" s="168" t="str">
        <f t="shared" si="22"/>
        <v>PADRE LAS CASAS</v>
      </c>
      <c r="C212" s="227">
        <f t="shared" si="23"/>
        <v>5158845</v>
      </c>
      <c r="D212" s="171">
        <f t="shared" si="24"/>
        <v>5.7017501935000001E-3</v>
      </c>
      <c r="E212" s="170">
        <v>3</v>
      </c>
      <c r="F212" s="167"/>
      <c r="J212" s="65"/>
      <c r="K212" s="25">
        <f t="shared" si="19"/>
        <v>0</v>
      </c>
      <c r="L212" s="25">
        <v>9112</v>
      </c>
      <c r="M212" s="25" t="s">
        <v>130</v>
      </c>
      <c r="N212" s="25">
        <v>5.7017501935000001E-3</v>
      </c>
      <c r="O212" s="25">
        <v>5158845</v>
      </c>
      <c r="Q212" s="25">
        <v>9112</v>
      </c>
      <c r="R212" s="25" t="s">
        <v>130</v>
      </c>
      <c r="S212" s="25">
        <v>5.7017501935000001E-3</v>
      </c>
      <c r="T212" s="25">
        <v>5158845</v>
      </c>
      <c r="U212" s="25">
        <f t="shared" si="20"/>
        <v>5.7017501935000001E-3</v>
      </c>
      <c r="V212" s="25">
        <f t="shared" si="20"/>
        <v>5158845</v>
      </c>
    </row>
    <row r="213" spans="1:22" x14ac:dyDescent="0.3">
      <c r="A213" s="168">
        <f t="shared" si="21"/>
        <v>9113</v>
      </c>
      <c r="B213" s="168" t="str">
        <f t="shared" si="22"/>
        <v>PERQUENCO</v>
      </c>
      <c r="C213" s="227">
        <f t="shared" si="23"/>
        <v>1255542</v>
      </c>
      <c r="D213" s="171">
        <f t="shared" si="24"/>
        <v>1.8512695971000001E-3</v>
      </c>
      <c r="E213" s="170">
        <v>5</v>
      </c>
      <c r="F213" s="167"/>
      <c r="J213" s="65"/>
      <c r="K213" s="25">
        <f t="shared" si="19"/>
        <v>0</v>
      </c>
      <c r="L213" s="25">
        <v>9113</v>
      </c>
      <c r="M213" s="25" t="s">
        <v>184</v>
      </c>
      <c r="N213" s="25">
        <v>1.8512695971000001E-3</v>
      </c>
      <c r="O213" s="25">
        <v>1255542</v>
      </c>
      <c r="Q213" s="25">
        <v>9113</v>
      </c>
      <c r="R213" s="25" t="s">
        <v>184</v>
      </c>
      <c r="S213" s="25">
        <v>1.8512695971000001E-3</v>
      </c>
      <c r="T213" s="25">
        <v>1255542</v>
      </c>
      <c r="U213" s="25">
        <f t="shared" si="20"/>
        <v>1.8512695971000001E-3</v>
      </c>
      <c r="V213" s="25">
        <f t="shared" si="20"/>
        <v>1255542</v>
      </c>
    </row>
    <row r="214" spans="1:22" x14ac:dyDescent="0.3">
      <c r="A214" s="168">
        <f t="shared" si="21"/>
        <v>9114</v>
      </c>
      <c r="B214" s="168" t="str">
        <f t="shared" si="22"/>
        <v>PITRUFQUEN</v>
      </c>
      <c r="C214" s="227">
        <f t="shared" si="23"/>
        <v>1959810</v>
      </c>
      <c r="D214" s="171">
        <f t="shared" si="24"/>
        <v>2.2799826098999997E-3</v>
      </c>
      <c r="E214" s="170">
        <v>3</v>
      </c>
      <c r="F214" s="167"/>
      <c r="J214" s="65"/>
      <c r="K214" s="25">
        <f t="shared" si="19"/>
        <v>0</v>
      </c>
      <c r="L214" s="25">
        <v>9114</v>
      </c>
      <c r="M214" s="25" t="s">
        <v>386</v>
      </c>
      <c r="N214" s="25">
        <v>2.2799826098999997E-3</v>
      </c>
      <c r="O214" s="25">
        <v>1959810</v>
      </c>
      <c r="Q214" s="25">
        <v>9114</v>
      </c>
      <c r="R214" s="25" t="s">
        <v>386</v>
      </c>
      <c r="S214" s="25">
        <v>2.2799826098999997E-3</v>
      </c>
      <c r="T214" s="25">
        <v>1959810</v>
      </c>
      <c r="U214" s="25">
        <f t="shared" si="20"/>
        <v>2.2799826098999997E-3</v>
      </c>
      <c r="V214" s="25">
        <f t="shared" si="20"/>
        <v>1959810</v>
      </c>
    </row>
    <row r="215" spans="1:22" x14ac:dyDescent="0.3">
      <c r="A215" s="168">
        <f t="shared" si="21"/>
        <v>9115</v>
      </c>
      <c r="B215" s="168" t="str">
        <f t="shared" si="22"/>
        <v>PUCON</v>
      </c>
      <c r="C215" s="227">
        <f t="shared" si="23"/>
        <v>970315</v>
      </c>
      <c r="D215" s="171">
        <f t="shared" si="24"/>
        <v>1.1517054432E-3</v>
      </c>
      <c r="E215" s="170">
        <v>4</v>
      </c>
      <c r="F215" s="167"/>
      <c r="J215" s="65"/>
      <c r="K215" s="25">
        <f t="shared" si="19"/>
        <v>0</v>
      </c>
      <c r="L215" s="25">
        <v>9115</v>
      </c>
      <c r="M215" s="25" t="s">
        <v>373</v>
      </c>
      <c r="N215" s="25">
        <v>1.1517054432E-3</v>
      </c>
      <c r="O215" s="25">
        <v>970315</v>
      </c>
      <c r="Q215" s="25">
        <v>9115</v>
      </c>
      <c r="R215" s="25" t="s">
        <v>373</v>
      </c>
      <c r="S215" s="25">
        <v>1.1517054432E-3</v>
      </c>
      <c r="T215" s="25">
        <v>970315</v>
      </c>
      <c r="U215" s="25">
        <f t="shared" si="20"/>
        <v>1.1517054432E-3</v>
      </c>
      <c r="V215" s="25">
        <f t="shared" si="20"/>
        <v>970315</v>
      </c>
    </row>
    <row r="216" spans="1:22" x14ac:dyDescent="0.3">
      <c r="A216" s="168">
        <f t="shared" si="21"/>
        <v>9116</v>
      </c>
      <c r="B216" s="168" t="str">
        <f t="shared" si="22"/>
        <v>SAAVEDRA</v>
      </c>
      <c r="C216" s="227">
        <f t="shared" si="23"/>
        <v>2006580</v>
      </c>
      <c r="D216" s="171">
        <f t="shared" si="24"/>
        <v>2.6590867064999997E-3</v>
      </c>
      <c r="E216" s="170">
        <v>5</v>
      </c>
      <c r="F216" s="167"/>
      <c r="J216" s="65"/>
      <c r="K216" s="25">
        <f t="shared" si="19"/>
        <v>0</v>
      </c>
      <c r="L216" s="25">
        <v>9116</v>
      </c>
      <c r="M216" s="25" t="s">
        <v>101</v>
      </c>
      <c r="N216" s="25">
        <v>2.6590867064999997E-3</v>
      </c>
      <c r="O216" s="25">
        <v>2006580</v>
      </c>
      <c r="Q216" s="25">
        <v>9116</v>
      </c>
      <c r="R216" s="25" t="s">
        <v>101</v>
      </c>
      <c r="S216" s="25">
        <v>2.6590867064999997E-3</v>
      </c>
      <c r="T216" s="25">
        <v>2006580</v>
      </c>
      <c r="U216" s="25">
        <f t="shared" si="20"/>
        <v>2.6590867064999997E-3</v>
      </c>
      <c r="V216" s="25">
        <f t="shared" si="20"/>
        <v>2006580</v>
      </c>
    </row>
    <row r="217" spans="1:22" x14ac:dyDescent="0.3">
      <c r="A217" s="168">
        <f t="shared" si="21"/>
        <v>9117</v>
      </c>
      <c r="B217" s="168" t="str">
        <f t="shared" si="22"/>
        <v>TEODORO SCHMIDT</v>
      </c>
      <c r="C217" s="227">
        <f t="shared" si="23"/>
        <v>1850049</v>
      </c>
      <c r="D217" s="171">
        <f t="shared" si="24"/>
        <v>2.0481098855999998E-3</v>
      </c>
      <c r="E217" s="170">
        <v>5</v>
      </c>
      <c r="F217" s="167"/>
      <c r="J217" s="65"/>
      <c r="K217" s="25">
        <f t="shared" si="19"/>
        <v>0</v>
      </c>
      <c r="L217" s="25">
        <v>9117</v>
      </c>
      <c r="M217" s="25" t="s">
        <v>323</v>
      </c>
      <c r="N217" s="25">
        <v>2.0481098855999998E-3</v>
      </c>
      <c r="O217" s="25">
        <v>1850049</v>
      </c>
      <c r="Q217" s="25">
        <v>9117</v>
      </c>
      <c r="R217" s="25" t="s">
        <v>323</v>
      </c>
      <c r="S217" s="25">
        <v>2.0481098855999998E-3</v>
      </c>
      <c r="T217" s="25">
        <v>1850049</v>
      </c>
      <c r="U217" s="25">
        <f t="shared" si="20"/>
        <v>2.0481098855999998E-3</v>
      </c>
      <c r="V217" s="25">
        <f t="shared" si="20"/>
        <v>1850049</v>
      </c>
    </row>
    <row r="218" spans="1:22" x14ac:dyDescent="0.3">
      <c r="A218" s="168">
        <f t="shared" si="21"/>
        <v>9118</v>
      </c>
      <c r="B218" s="168" t="str">
        <f t="shared" si="22"/>
        <v>TOLTEN</v>
      </c>
      <c r="C218" s="227">
        <f t="shared" si="23"/>
        <v>1406519</v>
      </c>
      <c r="D218" s="171">
        <f t="shared" si="24"/>
        <v>1.5500231241E-3</v>
      </c>
      <c r="E218" s="170">
        <v>5</v>
      </c>
      <c r="F218" s="167"/>
      <c r="J218" s="65"/>
      <c r="K218" s="25">
        <f t="shared" si="19"/>
        <v>0</v>
      </c>
      <c r="L218" s="25">
        <v>9118</v>
      </c>
      <c r="M218" s="25" t="s">
        <v>362</v>
      </c>
      <c r="N218" s="25">
        <v>1.5500231241E-3</v>
      </c>
      <c r="O218" s="25">
        <v>1406519</v>
      </c>
      <c r="Q218" s="25">
        <v>9118</v>
      </c>
      <c r="R218" s="25" t="s">
        <v>362</v>
      </c>
      <c r="S218" s="25">
        <v>1.5500231241E-3</v>
      </c>
      <c r="T218" s="25">
        <v>1406519</v>
      </c>
      <c r="U218" s="25">
        <f t="shared" si="20"/>
        <v>1.5500231241E-3</v>
      </c>
      <c r="V218" s="25">
        <f t="shared" si="20"/>
        <v>1406519</v>
      </c>
    </row>
    <row r="219" spans="1:22" x14ac:dyDescent="0.3">
      <c r="A219" s="168">
        <f t="shared" si="21"/>
        <v>9119</v>
      </c>
      <c r="B219" s="168" t="str">
        <f t="shared" si="22"/>
        <v>VILCUN</v>
      </c>
      <c r="C219" s="227">
        <f t="shared" si="23"/>
        <v>2191039</v>
      </c>
      <c r="D219" s="171">
        <f t="shared" si="24"/>
        <v>3.3572885915999998E-3</v>
      </c>
      <c r="E219" s="170">
        <v>4</v>
      </c>
      <c r="F219" s="167"/>
      <c r="J219" s="65"/>
      <c r="K219" s="25">
        <f t="shared" si="19"/>
        <v>0</v>
      </c>
      <c r="L219" s="25">
        <v>9119</v>
      </c>
      <c r="M219" s="25" t="s">
        <v>374</v>
      </c>
      <c r="N219" s="25">
        <v>3.3572885915999998E-3</v>
      </c>
      <c r="O219" s="25">
        <v>2191039</v>
      </c>
      <c r="Q219" s="25">
        <v>9119</v>
      </c>
      <c r="R219" s="25" t="s">
        <v>374</v>
      </c>
      <c r="S219" s="25">
        <v>3.3572885915999998E-3</v>
      </c>
      <c r="T219" s="25">
        <v>2191039</v>
      </c>
      <c r="U219" s="25">
        <f t="shared" si="20"/>
        <v>3.3572885915999998E-3</v>
      </c>
      <c r="V219" s="25">
        <f t="shared" si="20"/>
        <v>2191039</v>
      </c>
    </row>
    <row r="220" spans="1:22" x14ac:dyDescent="0.3">
      <c r="A220" s="168">
        <f t="shared" si="21"/>
        <v>9120</v>
      </c>
      <c r="B220" s="168" t="str">
        <f t="shared" si="22"/>
        <v>VILLARRICA</v>
      </c>
      <c r="C220" s="227">
        <f t="shared" si="23"/>
        <v>2694488</v>
      </c>
      <c r="D220" s="171">
        <f t="shared" si="24"/>
        <v>2.8413264166999999E-3</v>
      </c>
      <c r="E220" s="170">
        <v>3</v>
      </c>
      <c r="F220" s="167"/>
      <c r="J220" s="65"/>
      <c r="K220" s="25">
        <f t="shared" si="19"/>
        <v>0</v>
      </c>
      <c r="L220" s="25">
        <v>9120</v>
      </c>
      <c r="M220" s="25" t="s">
        <v>124</v>
      </c>
      <c r="N220" s="25">
        <v>2.8413264166999999E-3</v>
      </c>
      <c r="O220" s="25">
        <v>2694488</v>
      </c>
      <c r="Q220" s="25">
        <v>9120</v>
      </c>
      <c r="R220" s="25" t="s">
        <v>124</v>
      </c>
      <c r="S220" s="25">
        <v>2.8413264166999999E-3</v>
      </c>
      <c r="T220" s="25">
        <v>2694488</v>
      </c>
      <c r="U220" s="25">
        <f t="shared" si="20"/>
        <v>2.8413264166999999E-3</v>
      </c>
      <c r="V220" s="25">
        <f t="shared" si="20"/>
        <v>2694488</v>
      </c>
    </row>
    <row r="221" spans="1:22" x14ac:dyDescent="0.3">
      <c r="A221" s="168">
        <f t="shared" si="21"/>
        <v>9121</v>
      </c>
      <c r="B221" s="168" t="str">
        <f t="shared" si="22"/>
        <v>CHOLCHOL</v>
      </c>
      <c r="C221" s="227">
        <f t="shared" si="23"/>
        <v>1565622</v>
      </c>
      <c r="D221" s="171">
        <f t="shared" si="24"/>
        <v>1.7419292307999999E-3</v>
      </c>
      <c r="E221" s="170">
        <v>5</v>
      </c>
      <c r="F221" s="167"/>
      <c r="J221" s="65"/>
      <c r="K221" s="25">
        <f t="shared" si="19"/>
        <v>0</v>
      </c>
      <c r="L221" s="25">
        <v>9121</v>
      </c>
      <c r="M221" s="25" t="s">
        <v>258</v>
      </c>
      <c r="N221" s="25">
        <v>1.7419292307999999E-3</v>
      </c>
      <c r="O221" s="25">
        <v>1565622</v>
      </c>
      <c r="Q221" s="25">
        <v>9121</v>
      </c>
      <c r="R221" s="25" t="s">
        <v>258</v>
      </c>
      <c r="S221" s="25">
        <v>1.7419292307999999E-3</v>
      </c>
      <c r="T221" s="25">
        <v>1565622</v>
      </c>
      <c r="U221" s="25">
        <f t="shared" si="20"/>
        <v>1.7419292307999999E-3</v>
      </c>
      <c r="V221" s="25">
        <f t="shared" si="20"/>
        <v>1565622</v>
      </c>
    </row>
    <row r="222" spans="1:22" x14ac:dyDescent="0.3">
      <c r="A222" s="168">
        <f t="shared" si="21"/>
        <v>9201</v>
      </c>
      <c r="B222" s="168" t="str">
        <f t="shared" si="22"/>
        <v>ANGOL</v>
      </c>
      <c r="C222" s="227">
        <f t="shared" si="23"/>
        <v>4274760</v>
      </c>
      <c r="D222" s="171">
        <f t="shared" si="24"/>
        <v>4.8804454092E-3</v>
      </c>
      <c r="E222" s="170">
        <v>3</v>
      </c>
      <c r="F222" s="167"/>
      <c r="J222" s="65"/>
      <c r="K222" s="25">
        <f t="shared" si="19"/>
        <v>0</v>
      </c>
      <c r="L222" s="25">
        <v>9201</v>
      </c>
      <c r="M222" s="25" t="s">
        <v>100</v>
      </c>
      <c r="N222" s="25">
        <v>4.8804454092E-3</v>
      </c>
      <c r="O222" s="25">
        <v>4274760</v>
      </c>
      <c r="Q222" s="25">
        <v>9201</v>
      </c>
      <c r="R222" s="25" t="s">
        <v>100</v>
      </c>
      <c r="S222" s="25">
        <v>4.8804454092E-3</v>
      </c>
      <c r="T222" s="25">
        <v>4274760</v>
      </c>
      <c r="U222" s="25">
        <f t="shared" si="20"/>
        <v>4.8804454092E-3</v>
      </c>
      <c r="V222" s="25">
        <f t="shared" si="20"/>
        <v>4274760</v>
      </c>
    </row>
    <row r="223" spans="1:22" x14ac:dyDescent="0.3">
      <c r="A223" s="168">
        <f t="shared" si="21"/>
        <v>9202</v>
      </c>
      <c r="B223" s="168" t="str">
        <f t="shared" si="22"/>
        <v>COLLIPULLI</v>
      </c>
      <c r="C223" s="227">
        <f t="shared" si="23"/>
        <v>1824436</v>
      </c>
      <c r="D223" s="171">
        <f t="shared" si="24"/>
        <v>2.4832834079999999E-3</v>
      </c>
      <c r="E223" s="170">
        <v>3</v>
      </c>
      <c r="F223" s="167"/>
      <c r="J223" s="65"/>
      <c r="K223" s="25">
        <f t="shared" si="19"/>
        <v>0</v>
      </c>
      <c r="L223" s="25">
        <v>9202</v>
      </c>
      <c r="M223" s="25" t="s">
        <v>49</v>
      </c>
      <c r="N223" s="25">
        <v>2.4832834079999999E-3</v>
      </c>
      <c r="O223" s="25">
        <v>1824436</v>
      </c>
      <c r="Q223" s="25">
        <v>9202</v>
      </c>
      <c r="R223" s="25" t="s">
        <v>49</v>
      </c>
      <c r="S223" s="25">
        <v>2.4832834079999999E-3</v>
      </c>
      <c r="T223" s="25">
        <v>1824436</v>
      </c>
      <c r="U223" s="25">
        <f t="shared" si="20"/>
        <v>2.4832834079999999E-3</v>
      </c>
      <c r="V223" s="25">
        <f t="shared" si="20"/>
        <v>1824436</v>
      </c>
    </row>
    <row r="224" spans="1:22" x14ac:dyDescent="0.3">
      <c r="A224" s="168">
        <f t="shared" si="21"/>
        <v>9203</v>
      </c>
      <c r="B224" s="168" t="str">
        <f t="shared" si="22"/>
        <v>CURACAUTIN</v>
      </c>
      <c r="C224" s="227">
        <f t="shared" si="23"/>
        <v>1814907</v>
      </c>
      <c r="D224" s="171">
        <f t="shared" si="24"/>
        <v>2.2816339595999996E-3</v>
      </c>
      <c r="E224" s="170">
        <v>3</v>
      </c>
      <c r="F224" s="167"/>
      <c r="J224" s="65"/>
      <c r="K224" s="25">
        <f t="shared" si="19"/>
        <v>0</v>
      </c>
      <c r="L224" s="25">
        <v>9203</v>
      </c>
      <c r="M224" s="25" t="s">
        <v>420</v>
      </c>
      <c r="N224" s="25">
        <v>2.2816339595999996E-3</v>
      </c>
      <c r="O224" s="25">
        <v>1814907</v>
      </c>
      <c r="Q224" s="25">
        <v>9203</v>
      </c>
      <c r="R224" s="25" t="s">
        <v>420</v>
      </c>
      <c r="S224" s="25">
        <v>2.2816339595999996E-3</v>
      </c>
      <c r="T224" s="25">
        <v>1814907</v>
      </c>
      <c r="U224" s="25">
        <f t="shared" si="20"/>
        <v>2.2816339595999996E-3</v>
      </c>
      <c r="V224" s="25">
        <f t="shared" si="20"/>
        <v>1814907</v>
      </c>
    </row>
    <row r="225" spans="1:22" x14ac:dyDescent="0.3">
      <c r="A225" s="168">
        <f t="shared" si="21"/>
        <v>9204</v>
      </c>
      <c r="B225" s="168" t="str">
        <f t="shared" si="22"/>
        <v>ERCILLA</v>
      </c>
      <c r="C225" s="227">
        <f t="shared" si="23"/>
        <v>1166448</v>
      </c>
      <c r="D225" s="171">
        <f t="shared" si="24"/>
        <v>1.3838602847000001E-3</v>
      </c>
      <c r="E225" s="170">
        <v>5</v>
      </c>
      <c r="F225" s="167"/>
      <c r="J225" s="65"/>
      <c r="K225" s="25">
        <f t="shared" si="19"/>
        <v>0</v>
      </c>
      <c r="L225" s="25">
        <v>9204</v>
      </c>
      <c r="M225" s="25" t="s">
        <v>185</v>
      </c>
      <c r="N225" s="25">
        <v>1.3838602847000001E-3</v>
      </c>
      <c r="O225" s="25">
        <v>1166448</v>
      </c>
      <c r="Q225" s="25">
        <v>9204</v>
      </c>
      <c r="R225" s="25" t="s">
        <v>185</v>
      </c>
      <c r="S225" s="25">
        <v>1.3838602847000001E-3</v>
      </c>
      <c r="T225" s="25">
        <v>1166448</v>
      </c>
      <c r="U225" s="25">
        <f t="shared" si="20"/>
        <v>1.3838602847000001E-3</v>
      </c>
      <c r="V225" s="25">
        <f t="shared" si="20"/>
        <v>1166448</v>
      </c>
    </row>
    <row r="226" spans="1:22" x14ac:dyDescent="0.3">
      <c r="A226" s="168">
        <f t="shared" si="21"/>
        <v>9205</v>
      </c>
      <c r="B226" s="168" t="str">
        <f t="shared" si="22"/>
        <v>LONQUIMAY</v>
      </c>
      <c r="C226" s="227">
        <f t="shared" si="23"/>
        <v>1430091</v>
      </c>
      <c r="D226" s="171">
        <f t="shared" si="24"/>
        <v>1.7808647049E-3</v>
      </c>
      <c r="E226" s="170">
        <v>5</v>
      </c>
      <c r="F226" s="167"/>
      <c r="J226" s="65"/>
      <c r="K226" s="25">
        <f t="shared" si="19"/>
        <v>0</v>
      </c>
      <c r="L226" s="25">
        <v>9205</v>
      </c>
      <c r="M226" s="25" t="s">
        <v>145</v>
      </c>
      <c r="N226" s="25">
        <v>1.7808647049E-3</v>
      </c>
      <c r="O226" s="25">
        <v>1430091</v>
      </c>
      <c r="Q226" s="25">
        <v>9205</v>
      </c>
      <c r="R226" s="25" t="s">
        <v>145</v>
      </c>
      <c r="S226" s="25">
        <v>1.7808647049E-3</v>
      </c>
      <c r="T226" s="25">
        <v>1430091</v>
      </c>
      <c r="U226" s="25">
        <f t="shared" si="20"/>
        <v>1.7808647049E-3</v>
      </c>
      <c r="V226" s="25">
        <f t="shared" si="20"/>
        <v>1430091</v>
      </c>
    </row>
    <row r="227" spans="1:22" x14ac:dyDescent="0.3">
      <c r="A227" s="168">
        <f t="shared" si="21"/>
        <v>9206</v>
      </c>
      <c r="B227" s="168" t="str">
        <f t="shared" si="22"/>
        <v>LOS SAUCES</v>
      </c>
      <c r="C227" s="227">
        <f t="shared" si="23"/>
        <v>1142825</v>
      </c>
      <c r="D227" s="171">
        <f t="shared" si="24"/>
        <v>1.2353114104E-3</v>
      </c>
      <c r="E227" s="170">
        <v>5</v>
      </c>
      <c r="F227" s="167"/>
      <c r="J227" s="65"/>
      <c r="K227" s="25">
        <f t="shared" si="19"/>
        <v>0</v>
      </c>
      <c r="L227" s="25">
        <v>9206</v>
      </c>
      <c r="M227" s="25" t="s">
        <v>11</v>
      </c>
      <c r="N227" s="25">
        <v>1.2353114104E-3</v>
      </c>
      <c r="O227" s="25">
        <v>1142825</v>
      </c>
      <c r="Q227" s="25">
        <v>9206</v>
      </c>
      <c r="R227" s="25" t="s">
        <v>11</v>
      </c>
      <c r="S227" s="25">
        <v>1.2353114104E-3</v>
      </c>
      <c r="T227" s="25">
        <v>1142825</v>
      </c>
      <c r="U227" s="25">
        <f t="shared" si="20"/>
        <v>1.2353114104E-3</v>
      </c>
      <c r="V227" s="25">
        <f t="shared" si="20"/>
        <v>1142825</v>
      </c>
    </row>
    <row r="228" spans="1:22" x14ac:dyDescent="0.3">
      <c r="A228" s="168">
        <f t="shared" si="21"/>
        <v>9207</v>
      </c>
      <c r="B228" s="168" t="str">
        <f t="shared" si="22"/>
        <v>LUMACO</v>
      </c>
      <c r="C228" s="227">
        <f t="shared" si="23"/>
        <v>1453491</v>
      </c>
      <c r="D228" s="171">
        <f t="shared" si="24"/>
        <v>1.4796664338E-3</v>
      </c>
      <c r="E228" s="170">
        <v>5</v>
      </c>
      <c r="F228" s="167"/>
      <c r="J228" s="65"/>
      <c r="K228" s="25">
        <f t="shared" si="19"/>
        <v>0</v>
      </c>
      <c r="L228" s="25">
        <v>9207</v>
      </c>
      <c r="M228" s="25" t="s">
        <v>149</v>
      </c>
      <c r="N228" s="25">
        <v>1.4796664338E-3</v>
      </c>
      <c r="O228" s="25">
        <v>1453491</v>
      </c>
      <c r="Q228" s="25">
        <v>9207</v>
      </c>
      <c r="R228" s="25" t="s">
        <v>149</v>
      </c>
      <c r="S228" s="25">
        <v>1.4796664338E-3</v>
      </c>
      <c r="T228" s="25">
        <v>1453491</v>
      </c>
      <c r="U228" s="25">
        <f t="shared" si="20"/>
        <v>1.4796664338E-3</v>
      </c>
      <c r="V228" s="25">
        <f t="shared" si="20"/>
        <v>1453491</v>
      </c>
    </row>
    <row r="229" spans="1:22" x14ac:dyDescent="0.3">
      <c r="A229" s="168">
        <f t="shared" si="21"/>
        <v>9208</v>
      </c>
      <c r="B229" s="168" t="str">
        <f t="shared" si="22"/>
        <v>PUREN</v>
      </c>
      <c r="C229" s="227">
        <f t="shared" si="23"/>
        <v>1603676</v>
      </c>
      <c r="D229" s="171">
        <f t="shared" si="24"/>
        <v>1.6527548978000001E-3</v>
      </c>
      <c r="E229" s="170">
        <v>5</v>
      </c>
      <c r="F229" s="167"/>
      <c r="J229" s="65"/>
      <c r="K229" s="25">
        <f t="shared" si="19"/>
        <v>0</v>
      </c>
      <c r="L229" s="25">
        <v>9208</v>
      </c>
      <c r="M229" s="25" t="s">
        <v>363</v>
      </c>
      <c r="N229" s="25">
        <v>1.6527548978000001E-3</v>
      </c>
      <c r="O229" s="25">
        <v>1603676</v>
      </c>
      <c r="Q229" s="25">
        <v>9208</v>
      </c>
      <c r="R229" s="25" t="s">
        <v>363</v>
      </c>
      <c r="S229" s="25">
        <v>1.6527548978000001E-3</v>
      </c>
      <c r="T229" s="25">
        <v>1603676</v>
      </c>
      <c r="U229" s="25">
        <f t="shared" si="20"/>
        <v>1.6527548978000001E-3</v>
      </c>
      <c r="V229" s="25">
        <f t="shared" si="20"/>
        <v>1603676</v>
      </c>
    </row>
    <row r="230" spans="1:22" x14ac:dyDescent="0.3">
      <c r="A230" s="168">
        <f t="shared" si="21"/>
        <v>9209</v>
      </c>
      <c r="B230" s="168" t="str">
        <f t="shared" si="22"/>
        <v>RENAICO</v>
      </c>
      <c r="C230" s="227">
        <f t="shared" si="23"/>
        <v>1145624</v>
      </c>
      <c r="D230" s="171">
        <f t="shared" si="24"/>
        <v>1.3143939247999999E-3</v>
      </c>
      <c r="E230" s="170">
        <v>3</v>
      </c>
      <c r="F230" s="167"/>
      <c r="J230" s="65"/>
      <c r="K230" s="25">
        <f t="shared" si="19"/>
        <v>0</v>
      </c>
      <c r="L230" s="25">
        <v>9209</v>
      </c>
      <c r="M230" s="25" t="s">
        <v>324</v>
      </c>
      <c r="N230" s="25">
        <v>1.3143939247999999E-3</v>
      </c>
      <c r="O230" s="25">
        <v>1145624</v>
      </c>
      <c r="Q230" s="25">
        <v>9209</v>
      </c>
      <c r="R230" s="25" t="s">
        <v>324</v>
      </c>
      <c r="S230" s="25">
        <v>1.3143939247999999E-3</v>
      </c>
      <c r="T230" s="25">
        <v>1145624</v>
      </c>
      <c r="U230" s="25">
        <f t="shared" si="20"/>
        <v>1.3143939247999999E-3</v>
      </c>
      <c r="V230" s="25">
        <f t="shared" si="20"/>
        <v>1145624</v>
      </c>
    </row>
    <row r="231" spans="1:22" x14ac:dyDescent="0.3">
      <c r="A231" s="168">
        <f t="shared" si="21"/>
        <v>9210</v>
      </c>
      <c r="B231" s="168" t="str">
        <f t="shared" si="22"/>
        <v>TRAIGUEN</v>
      </c>
      <c r="C231" s="227">
        <f t="shared" si="23"/>
        <v>1756728</v>
      </c>
      <c r="D231" s="171">
        <f t="shared" si="24"/>
        <v>2.1362066712999998E-3</v>
      </c>
      <c r="E231" s="170">
        <v>3</v>
      </c>
      <c r="F231" s="167"/>
      <c r="J231" s="65"/>
      <c r="K231" s="25">
        <f t="shared" si="19"/>
        <v>0</v>
      </c>
      <c r="L231" s="25">
        <v>9210</v>
      </c>
      <c r="M231" s="25" t="s">
        <v>419</v>
      </c>
      <c r="N231" s="25">
        <v>2.1362066712999998E-3</v>
      </c>
      <c r="O231" s="25">
        <v>1756728</v>
      </c>
      <c r="Q231" s="25">
        <v>9210</v>
      </c>
      <c r="R231" s="25" t="s">
        <v>419</v>
      </c>
      <c r="S231" s="25">
        <v>2.1362066712999998E-3</v>
      </c>
      <c r="T231" s="25">
        <v>1756728</v>
      </c>
      <c r="U231" s="25">
        <f t="shared" si="20"/>
        <v>2.1362066712999998E-3</v>
      </c>
      <c r="V231" s="25">
        <f t="shared" si="20"/>
        <v>1756728</v>
      </c>
    </row>
    <row r="232" spans="1:22" x14ac:dyDescent="0.3">
      <c r="A232" s="168">
        <f t="shared" si="21"/>
        <v>9211</v>
      </c>
      <c r="B232" s="168" t="str">
        <f t="shared" si="22"/>
        <v>VICTORIA</v>
      </c>
      <c r="C232" s="227">
        <f t="shared" si="23"/>
        <v>2500398</v>
      </c>
      <c r="D232" s="171">
        <f t="shared" si="24"/>
        <v>3.2126942917999998E-3</v>
      </c>
      <c r="E232" s="170">
        <v>3</v>
      </c>
      <c r="F232" s="167"/>
      <c r="J232" s="65"/>
      <c r="K232" s="25">
        <f t="shared" si="19"/>
        <v>0</v>
      </c>
      <c r="L232" s="25">
        <v>9211</v>
      </c>
      <c r="M232" s="25" t="s">
        <v>151</v>
      </c>
      <c r="N232" s="25">
        <v>3.2126942917999998E-3</v>
      </c>
      <c r="O232" s="25">
        <v>2500398</v>
      </c>
      <c r="Q232" s="25">
        <v>9211</v>
      </c>
      <c r="R232" s="25" t="s">
        <v>151</v>
      </c>
      <c r="S232" s="25">
        <v>3.2126942917999998E-3</v>
      </c>
      <c r="T232" s="25">
        <v>2500398</v>
      </c>
      <c r="U232" s="25">
        <f t="shared" si="20"/>
        <v>3.2126942917999998E-3</v>
      </c>
      <c r="V232" s="25">
        <f t="shared" si="20"/>
        <v>2500398</v>
      </c>
    </row>
    <row r="233" spans="1:22" x14ac:dyDescent="0.3">
      <c r="A233" s="168">
        <f t="shared" si="21"/>
        <v>10101</v>
      </c>
      <c r="B233" s="168" t="str">
        <f t="shared" si="22"/>
        <v>PUERTO MONTT</v>
      </c>
      <c r="C233" s="227">
        <f t="shared" si="23"/>
        <v>6936062</v>
      </c>
      <c r="D233" s="171">
        <f t="shared" si="24"/>
        <v>1.6202792304999998E-2</v>
      </c>
      <c r="E233" s="170">
        <v>2</v>
      </c>
      <c r="F233" s="167"/>
      <c r="J233" s="65"/>
      <c r="K233" s="25">
        <f t="shared" si="19"/>
        <v>0</v>
      </c>
      <c r="L233" s="25">
        <v>10101</v>
      </c>
      <c r="M233" s="25" t="s">
        <v>229</v>
      </c>
      <c r="N233" s="25">
        <v>1.6202792304999998E-2</v>
      </c>
      <c r="O233" s="25">
        <v>6936062</v>
      </c>
      <c r="Q233" s="25">
        <v>10101</v>
      </c>
      <c r="R233" s="25" t="s">
        <v>229</v>
      </c>
      <c r="S233" s="25">
        <v>1.6202792304999998E-2</v>
      </c>
      <c r="T233" s="25">
        <v>6936062</v>
      </c>
      <c r="U233" s="25">
        <f t="shared" si="20"/>
        <v>1.6202792304999998E-2</v>
      </c>
      <c r="V233" s="25">
        <f t="shared" si="20"/>
        <v>6936062</v>
      </c>
    </row>
    <row r="234" spans="1:22" x14ac:dyDescent="0.3">
      <c r="A234" s="168">
        <f t="shared" si="21"/>
        <v>10102</v>
      </c>
      <c r="B234" s="168" t="str">
        <f t="shared" si="22"/>
        <v>CALBUCO</v>
      </c>
      <c r="C234" s="227">
        <f t="shared" si="23"/>
        <v>2093973</v>
      </c>
      <c r="D234" s="171">
        <f t="shared" si="24"/>
        <v>2.0270559237999999E-3</v>
      </c>
      <c r="E234" s="170">
        <v>4</v>
      </c>
      <c r="F234" s="167"/>
      <c r="J234" s="65"/>
      <c r="K234" s="25">
        <f t="shared" si="19"/>
        <v>0</v>
      </c>
      <c r="L234" s="25">
        <v>10102</v>
      </c>
      <c r="M234" s="25" t="s">
        <v>37</v>
      </c>
      <c r="N234" s="25">
        <v>2.0270559237999999E-3</v>
      </c>
      <c r="O234" s="25">
        <v>2093973</v>
      </c>
      <c r="Q234" s="25">
        <v>10102</v>
      </c>
      <c r="R234" s="25" t="s">
        <v>37</v>
      </c>
      <c r="S234" s="25">
        <v>2.0270559237999999E-3</v>
      </c>
      <c r="T234" s="25">
        <v>2093973</v>
      </c>
      <c r="U234" s="25">
        <f t="shared" si="20"/>
        <v>2.0270559237999999E-3</v>
      </c>
      <c r="V234" s="25">
        <f t="shared" si="20"/>
        <v>2093973</v>
      </c>
    </row>
    <row r="235" spans="1:22" x14ac:dyDescent="0.3">
      <c r="A235" s="168">
        <f t="shared" si="21"/>
        <v>10103</v>
      </c>
      <c r="B235" s="168" t="str">
        <f t="shared" si="22"/>
        <v>COCHAMO</v>
      </c>
      <c r="C235" s="227">
        <f t="shared" si="23"/>
        <v>874292</v>
      </c>
      <c r="D235" s="171">
        <f t="shared" si="24"/>
        <v>8.5780257379999998E-4</v>
      </c>
      <c r="E235" s="170">
        <v>4</v>
      </c>
      <c r="F235" s="167"/>
      <c r="J235" s="65"/>
      <c r="K235" s="25">
        <f t="shared" si="19"/>
        <v>0</v>
      </c>
      <c r="L235" s="25">
        <v>10103</v>
      </c>
      <c r="M235" s="25" t="s">
        <v>375</v>
      </c>
      <c r="N235" s="25">
        <v>8.5780257379999998E-4</v>
      </c>
      <c r="O235" s="25">
        <v>874292</v>
      </c>
      <c r="Q235" s="25">
        <v>10103</v>
      </c>
      <c r="R235" s="25" t="s">
        <v>375</v>
      </c>
      <c r="S235" s="25">
        <v>8.5780257379999998E-4</v>
      </c>
      <c r="T235" s="25">
        <v>874292</v>
      </c>
      <c r="U235" s="25">
        <f t="shared" si="20"/>
        <v>8.5780257379999998E-4</v>
      </c>
      <c r="V235" s="25">
        <f t="shared" si="20"/>
        <v>874292</v>
      </c>
    </row>
    <row r="236" spans="1:22" x14ac:dyDescent="0.3">
      <c r="A236" s="168">
        <f t="shared" si="21"/>
        <v>10104</v>
      </c>
      <c r="B236" s="168" t="str">
        <f t="shared" si="22"/>
        <v>FRESIA</v>
      </c>
      <c r="C236" s="227">
        <f t="shared" si="23"/>
        <v>1155065</v>
      </c>
      <c r="D236" s="171">
        <f t="shared" si="24"/>
        <v>1.2773992949000001E-3</v>
      </c>
      <c r="E236" s="170">
        <v>4</v>
      </c>
      <c r="F236" s="167"/>
      <c r="J236" s="65"/>
      <c r="K236" s="25">
        <f t="shared" si="19"/>
        <v>0</v>
      </c>
      <c r="L236" s="25">
        <v>10104</v>
      </c>
      <c r="M236" s="25" t="s">
        <v>23</v>
      </c>
      <c r="N236" s="25">
        <v>1.2773992949000001E-3</v>
      </c>
      <c r="O236" s="25">
        <v>1155065</v>
      </c>
      <c r="Q236" s="25">
        <v>10104</v>
      </c>
      <c r="R236" s="25" t="s">
        <v>23</v>
      </c>
      <c r="S236" s="25">
        <v>1.2773992949000001E-3</v>
      </c>
      <c r="T236" s="25">
        <v>1155065</v>
      </c>
      <c r="U236" s="25">
        <f t="shared" si="20"/>
        <v>1.2773992949000001E-3</v>
      </c>
      <c r="V236" s="25">
        <f t="shared" si="20"/>
        <v>1155065</v>
      </c>
    </row>
    <row r="237" spans="1:22" x14ac:dyDescent="0.3">
      <c r="A237" s="168">
        <f t="shared" si="21"/>
        <v>10105</v>
      </c>
      <c r="B237" s="168" t="str">
        <f t="shared" si="22"/>
        <v>FRUTILLAR</v>
      </c>
      <c r="C237" s="227">
        <f t="shared" si="23"/>
        <v>1117200</v>
      </c>
      <c r="D237" s="171">
        <f t="shared" si="24"/>
        <v>1.3177429847000001E-3</v>
      </c>
      <c r="E237" s="170">
        <v>4</v>
      </c>
      <c r="F237" s="167"/>
      <c r="J237" s="65"/>
      <c r="K237" s="25">
        <f t="shared" si="19"/>
        <v>0</v>
      </c>
      <c r="L237" s="25">
        <v>10105</v>
      </c>
      <c r="M237" s="25" t="s">
        <v>187</v>
      </c>
      <c r="N237" s="25">
        <v>1.3177429847000001E-3</v>
      </c>
      <c r="O237" s="25">
        <v>1117200</v>
      </c>
      <c r="Q237" s="25">
        <v>10105</v>
      </c>
      <c r="R237" s="25" t="s">
        <v>187</v>
      </c>
      <c r="S237" s="25">
        <v>1.3177429847000001E-3</v>
      </c>
      <c r="T237" s="25">
        <v>1117200</v>
      </c>
      <c r="U237" s="25">
        <f t="shared" si="20"/>
        <v>1.3177429847000001E-3</v>
      </c>
      <c r="V237" s="25">
        <f t="shared" si="20"/>
        <v>1117200</v>
      </c>
    </row>
    <row r="238" spans="1:22" x14ac:dyDescent="0.3">
      <c r="A238" s="168">
        <f t="shared" si="21"/>
        <v>10106</v>
      </c>
      <c r="B238" s="168" t="str">
        <f t="shared" si="22"/>
        <v>LOS MUERMOS</v>
      </c>
      <c r="C238" s="227">
        <f t="shared" si="23"/>
        <v>1383872</v>
      </c>
      <c r="D238" s="171">
        <f t="shared" si="24"/>
        <v>1.6409818534000001E-3</v>
      </c>
      <c r="E238" s="170">
        <v>4</v>
      </c>
      <c r="F238" s="167"/>
      <c r="J238" s="65"/>
      <c r="K238" s="25">
        <f t="shared" si="19"/>
        <v>0</v>
      </c>
      <c r="L238" s="25">
        <v>10106</v>
      </c>
      <c r="M238" s="25" t="s">
        <v>188</v>
      </c>
      <c r="N238" s="25">
        <v>1.6409818534000001E-3</v>
      </c>
      <c r="O238" s="25">
        <v>1383872</v>
      </c>
      <c r="Q238" s="25">
        <v>10106</v>
      </c>
      <c r="R238" s="25" t="s">
        <v>188</v>
      </c>
      <c r="S238" s="25">
        <v>1.6409818534000001E-3</v>
      </c>
      <c r="T238" s="25">
        <v>1383872</v>
      </c>
      <c r="U238" s="25">
        <f t="shared" si="20"/>
        <v>1.6409818534000001E-3</v>
      </c>
      <c r="V238" s="25">
        <f t="shared" si="20"/>
        <v>1383872</v>
      </c>
    </row>
    <row r="239" spans="1:22" x14ac:dyDescent="0.3">
      <c r="A239" s="168">
        <f t="shared" si="21"/>
        <v>10107</v>
      </c>
      <c r="B239" s="168" t="str">
        <f t="shared" si="22"/>
        <v>LLANQUIHUE</v>
      </c>
      <c r="C239" s="227">
        <f t="shared" si="23"/>
        <v>1196835</v>
      </c>
      <c r="D239" s="171">
        <f t="shared" si="24"/>
        <v>1.4899151048999998E-3</v>
      </c>
      <c r="E239" s="170">
        <v>4</v>
      </c>
      <c r="F239" s="167"/>
      <c r="J239" s="65"/>
      <c r="K239" s="25">
        <f t="shared" si="19"/>
        <v>0</v>
      </c>
      <c r="L239" s="25">
        <v>10107</v>
      </c>
      <c r="M239" s="25" t="s">
        <v>325</v>
      </c>
      <c r="N239" s="25">
        <v>1.4899151048999998E-3</v>
      </c>
      <c r="O239" s="25">
        <v>1196835</v>
      </c>
      <c r="Q239" s="25">
        <v>10107</v>
      </c>
      <c r="R239" s="25" t="s">
        <v>325</v>
      </c>
      <c r="S239" s="25">
        <v>1.4899151048999998E-3</v>
      </c>
      <c r="T239" s="25">
        <v>1196835</v>
      </c>
      <c r="U239" s="25">
        <f t="shared" si="20"/>
        <v>1.4899151048999998E-3</v>
      </c>
      <c r="V239" s="25">
        <f t="shared" si="20"/>
        <v>1196835</v>
      </c>
    </row>
    <row r="240" spans="1:22" x14ac:dyDescent="0.3">
      <c r="A240" s="168">
        <f t="shared" si="21"/>
        <v>10108</v>
      </c>
      <c r="B240" s="168" t="str">
        <f t="shared" si="22"/>
        <v>MAULLIN</v>
      </c>
      <c r="C240" s="227">
        <f t="shared" si="23"/>
        <v>1501868</v>
      </c>
      <c r="D240" s="171">
        <f t="shared" si="24"/>
        <v>1.4660261349999999E-3</v>
      </c>
      <c r="E240" s="170">
        <v>4</v>
      </c>
      <c r="F240" s="167"/>
      <c r="J240" s="65"/>
      <c r="K240" s="25">
        <f t="shared" si="19"/>
        <v>0</v>
      </c>
      <c r="L240" s="25">
        <v>10108</v>
      </c>
      <c r="M240" s="25" t="s">
        <v>376</v>
      </c>
      <c r="N240" s="25">
        <v>1.4660261349999999E-3</v>
      </c>
      <c r="O240" s="25">
        <v>1501868</v>
      </c>
      <c r="Q240" s="25">
        <v>10108</v>
      </c>
      <c r="R240" s="25" t="s">
        <v>376</v>
      </c>
      <c r="S240" s="25">
        <v>1.4660261349999999E-3</v>
      </c>
      <c r="T240" s="25">
        <v>1501868</v>
      </c>
      <c r="U240" s="25">
        <f t="shared" si="20"/>
        <v>1.4660261349999999E-3</v>
      </c>
      <c r="V240" s="25">
        <f t="shared" si="20"/>
        <v>1501868</v>
      </c>
    </row>
    <row r="241" spans="1:22" x14ac:dyDescent="0.3">
      <c r="A241" s="168">
        <f t="shared" si="21"/>
        <v>10109</v>
      </c>
      <c r="B241" s="168" t="str">
        <f t="shared" si="22"/>
        <v>PUERTO VARAS</v>
      </c>
      <c r="C241" s="227">
        <f t="shared" si="23"/>
        <v>699074</v>
      </c>
      <c r="D241" s="171">
        <f t="shared" si="24"/>
        <v>1.3340531127999998E-3</v>
      </c>
      <c r="E241" s="170">
        <v>2</v>
      </c>
      <c r="F241" s="167"/>
      <c r="J241" s="65"/>
      <c r="K241" s="25">
        <f t="shared" si="19"/>
        <v>0</v>
      </c>
      <c r="L241" s="25">
        <v>10109</v>
      </c>
      <c r="M241" s="25" t="s">
        <v>31</v>
      </c>
      <c r="N241" s="25">
        <v>1.3340531127999998E-3</v>
      </c>
      <c r="O241" s="25">
        <v>699074</v>
      </c>
      <c r="Q241" s="25">
        <v>10109</v>
      </c>
      <c r="R241" s="25" t="s">
        <v>31</v>
      </c>
      <c r="S241" s="25">
        <v>1.3340531127999998E-3</v>
      </c>
      <c r="T241" s="25">
        <v>699074</v>
      </c>
      <c r="U241" s="25">
        <f t="shared" si="20"/>
        <v>1.3340531127999998E-3</v>
      </c>
      <c r="V241" s="25">
        <f t="shared" si="20"/>
        <v>699074</v>
      </c>
    </row>
    <row r="242" spans="1:22" x14ac:dyDescent="0.3">
      <c r="A242" s="168">
        <f t="shared" si="21"/>
        <v>10201</v>
      </c>
      <c r="B242" s="168" t="str">
        <f t="shared" si="22"/>
        <v>CASTRO</v>
      </c>
      <c r="C242" s="227">
        <f t="shared" si="23"/>
        <v>3131497</v>
      </c>
      <c r="D242" s="171">
        <f t="shared" si="24"/>
        <v>5.2069393411999995E-3</v>
      </c>
      <c r="E242" s="170">
        <v>3</v>
      </c>
      <c r="F242" s="167"/>
      <c r="J242" s="65"/>
      <c r="K242" s="25">
        <f t="shared" si="19"/>
        <v>0</v>
      </c>
      <c r="L242" s="25">
        <v>10201</v>
      </c>
      <c r="M242" s="25" t="s">
        <v>55</v>
      </c>
      <c r="N242" s="25">
        <v>5.2069393411999995E-3</v>
      </c>
      <c r="O242" s="25">
        <v>3131497</v>
      </c>
      <c r="Q242" s="25">
        <v>10201</v>
      </c>
      <c r="R242" s="25" t="s">
        <v>55</v>
      </c>
      <c r="S242" s="25">
        <v>5.2069393411999995E-3</v>
      </c>
      <c r="T242" s="25">
        <v>3131497</v>
      </c>
      <c r="U242" s="25">
        <f t="shared" si="20"/>
        <v>5.2069393411999995E-3</v>
      </c>
      <c r="V242" s="25">
        <f t="shared" si="20"/>
        <v>3131497</v>
      </c>
    </row>
    <row r="243" spans="1:22" x14ac:dyDescent="0.3">
      <c r="A243" s="168">
        <f t="shared" si="21"/>
        <v>10202</v>
      </c>
      <c r="B243" s="168" t="str">
        <f t="shared" si="22"/>
        <v>ANCUD</v>
      </c>
      <c r="C243" s="227">
        <f t="shared" si="23"/>
        <v>3187352</v>
      </c>
      <c r="D243" s="171">
        <f t="shared" si="24"/>
        <v>4.5211698164999998E-3</v>
      </c>
      <c r="E243" s="170">
        <v>3</v>
      </c>
      <c r="F243" s="167"/>
      <c r="J243" s="65"/>
      <c r="K243" s="25">
        <f t="shared" si="19"/>
        <v>0</v>
      </c>
      <c r="L243" s="25">
        <v>10202</v>
      </c>
      <c r="M243" s="25" t="s">
        <v>218</v>
      </c>
      <c r="N243" s="25">
        <v>4.5211698164999998E-3</v>
      </c>
      <c r="O243" s="25">
        <v>3187352</v>
      </c>
      <c r="Q243" s="25">
        <v>10202</v>
      </c>
      <c r="R243" s="25" t="s">
        <v>218</v>
      </c>
      <c r="S243" s="25">
        <v>4.5211698164999998E-3</v>
      </c>
      <c r="T243" s="25">
        <v>3187352</v>
      </c>
      <c r="U243" s="25">
        <f t="shared" si="20"/>
        <v>4.5211698164999998E-3</v>
      </c>
      <c r="V243" s="25">
        <f t="shared" si="20"/>
        <v>3187352</v>
      </c>
    </row>
    <row r="244" spans="1:22" x14ac:dyDescent="0.3">
      <c r="A244" s="168">
        <f t="shared" si="21"/>
        <v>10203</v>
      </c>
      <c r="B244" s="168" t="str">
        <f t="shared" si="22"/>
        <v>CHONCHI</v>
      </c>
      <c r="C244" s="227">
        <f t="shared" si="23"/>
        <v>1446748</v>
      </c>
      <c r="D244" s="171">
        <f t="shared" si="24"/>
        <v>1.3630244817999999E-3</v>
      </c>
      <c r="E244" s="170">
        <v>4</v>
      </c>
      <c r="F244" s="167"/>
      <c r="J244" s="65"/>
      <c r="K244" s="25">
        <f t="shared" si="19"/>
        <v>0</v>
      </c>
      <c r="L244" s="25">
        <v>10203</v>
      </c>
      <c r="M244" s="25" t="s">
        <v>189</v>
      </c>
      <c r="N244" s="25">
        <v>1.3630244817999999E-3</v>
      </c>
      <c r="O244" s="25">
        <v>1446748</v>
      </c>
      <c r="Q244" s="25">
        <v>10203</v>
      </c>
      <c r="R244" s="25" t="s">
        <v>189</v>
      </c>
      <c r="S244" s="25">
        <v>1.3630244817999999E-3</v>
      </c>
      <c r="T244" s="25">
        <v>1446748</v>
      </c>
      <c r="U244" s="25">
        <f t="shared" si="20"/>
        <v>1.3630244817999999E-3</v>
      </c>
      <c r="V244" s="25">
        <f t="shared" si="20"/>
        <v>1446748</v>
      </c>
    </row>
    <row r="245" spans="1:22" x14ac:dyDescent="0.3">
      <c r="A245" s="168">
        <f t="shared" si="21"/>
        <v>10204</v>
      </c>
      <c r="B245" s="168" t="str">
        <f t="shared" si="22"/>
        <v>CURACO DE VELEZ</v>
      </c>
      <c r="C245" s="227">
        <f t="shared" si="23"/>
        <v>1045678</v>
      </c>
      <c r="D245" s="171">
        <f t="shared" si="24"/>
        <v>1.0159329009999999E-3</v>
      </c>
      <c r="E245" s="170">
        <v>5</v>
      </c>
      <c r="F245" s="167"/>
      <c r="J245" s="65"/>
      <c r="K245" s="25">
        <f t="shared" si="19"/>
        <v>0</v>
      </c>
      <c r="L245" s="25">
        <v>10204</v>
      </c>
      <c r="M245" s="25" t="s">
        <v>364</v>
      </c>
      <c r="N245" s="25">
        <v>1.0159329009999999E-3</v>
      </c>
      <c r="O245" s="25">
        <v>1045678</v>
      </c>
      <c r="Q245" s="25">
        <v>10204</v>
      </c>
      <c r="R245" s="25" t="s">
        <v>364</v>
      </c>
      <c r="S245" s="25">
        <v>1.0159329009999999E-3</v>
      </c>
      <c r="T245" s="25">
        <v>1045678</v>
      </c>
      <c r="U245" s="25">
        <f t="shared" si="20"/>
        <v>1.0159329009999999E-3</v>
      </c>
      <c r="V245" s="25">
        <f t="shared" si="20"/>
        <v>1045678</v>
      </c>
    </row>
    <row r="246" spans="1:22" x14ac:dyDescent="0.3">
      <c r="A246" s="168">
        <f t="shared" si="21"/>
        <v>10205</v>
      </c>
      <c r="B246" s="168" t="str">
        <f t="shared" si="22"/>
        <v>DALCAHUE</v>
      </c>
      <c r="C246" s="227">
        <f t="shared" si="23"/>
        <v>1341931</v>
      </c>
      <c r="D246" s="171">
        <f t="shared" si="24"/>
        <v>1.3984578365E-3</v>
      </c>
      <c r="E246" s="170">
        <v>4</v>
      </c>
      <c r="F246" s="167"/>
      <c r="J246" s="65"/>
      <c r="K246" s="25">
        <f t="shared" si="19"/>
        <v>0</v>
      </c>
      <c r="L246" s="25">
        <v>10205</v>
      </c>
      <c r="M246" s="25" t="s">
        <v>190</v>
      </c>
      <c r="N246" s="25">
        <v>1.3984578365E-3</v>
      </c>
      <c r="O246" s="25">
        <v>1341931</v>
      </c>
      <c r="Q246" s="25">
        <v>10205</v>
      </c>
      <c r="R246" s="25" t="s">
        <v>190</v>
      </c>
      <c r="S246" s="25">
        <v>1.3984578365E-3</v>
      </c>
      <c r="T246" s="25">
        <v>1341931</v>
      </c>
      <c r="U246" s="25">
        <f t="shared" si="20"/>
        <v>1.3984578365E-3</v>
      </c>
      <c r="V246" s="25">
        <f t="shared" si="20"/>
        <v>1341931</v>
      </c>
    </row>
    <row r="247" spans="1:22" x14ac:dyDescent="0.3">
      <c r="A247" s="168">
        <f t="shared" si="21"/>
        <v>10206</v>
      </c>
      <c r="B247" s="168" t="str">
        <f t="shared" si="22"/>
        <v>PUQUELDON</v>
      </c>
      <c r="C247" s="227">
        <f t="shared" si="23"/>
        <v>913064</v>
      </c>
      <c r="D247" s="171">
        <f t="shared" si="24"/>
        <v>1.0025680478999998E-3</v>
      </c>
      <c r="E247" s="170">
        <v>5</v>
      </c>
      <c r="F247" s="167"/>
      <c r="J247" s="65"/>
      <c r="K247" s="25">
        <f t="shared" si="19"/>
        <v>0</v>
      </c>
      <c r="L247" s="25">
        <v>10206</v>
      </c>
      <c r="M247" s="25" t="s">
        <v>365</v>
      </c>
      <c r="N247" s="25">
        <v>1.0025680478999998E-3</v>
      </c>
      <c r="O247" s="25">
        <v>913064</v>
      </c>
      <c r="Q247" s="25">
        <v>10206</v>
      </c>
      <c r="R247" s="25" t="s">
        <v>365</v>
      </c>
      <c r="S247" s="25">
        <v>1.0025680478999998E-3</v>
      </c>
      <c r="T247" s="25">
        <v>913064</v>
      </c>
      <c r="U247" s="25">
        <f t="shared" si="20"/>
        <v>1.0025680478999998E-3</v>
      </c>
      <c r="V247" s="25">
        <f t="shared" si="20"/>
        <v>913064</v>
      </c>
    </row>
    <row r="248" spans="1:22" x14ac:dyDescent="0.3">
      <c r="A248" s="168">
        <f t="shared" si="21"/>
        <v>10207</v>
      </c>
      <c r="B248" s="168" t="str">
        <f t="shared" si="22"/>
        <v>QUEILEN</v>
      </c>
      <c r="C248" s="227">
        <f t="shared" si="23"/>
        <v>1122119</v>
      </c>
      <c r="D248" s="171">
        <f t="shared" si="24"/>
        <v>1.066256375E-3</v>
      </c>
      <c r="E248" s="170">
        <v>5</v>
      </c>
      <c r="F248" s="167"/>
      <c r="J248" s="65"/>
      <c r="K248" s="25">
        <f t="shared" si="19"/>
        <v>0</v>
      </c>
      <c r="L248" s="25">
        <v>10207</v>
      </c>
      <c r="M248" s="25" t="s">
        <v>366</v>
      </c>
      <c r="N248" s="25">
        <v>1.066256375E-3</v>
      </c>
      <c r="O248" s="25">
        <v>1122119</v>
      </c>
      <c r="Q248" s="25">
        <v>10207</v>
      </c>
      <c r="R248" s="25" t="s">
        <v>366</v>
      </c>
      <c r="S248" s="25">
        <v>1.066256375E-3</v>
      </c>
      <c r="T248" s="25">
        <v>1122119</v>
      </c>
      <c r="U248" s="25">
        <f t="shared" si="20"/>
        <v>1.066256375E-3</v>
      </c>
      <c r="V248" s="25">
        <f t="shared" si="20"/>
        <v>1122119</v>
      </c>
    </row>
    <row r="249" spans="1:22" x14ac:dyDescent="0.3">
      <c r="A249" s="168">
        <f t="shared" si="21"/>
        <v>10208</v>
      </c>
      <c r="B249" s="168" t="str">
        <f t="shared" si="22"/>
        <v>QUELLON</v>
      </c>
      <c r="C249" s="227">
        <f t="shared" si="23"/>
        <v>2067555</v>
      </c>
      <c r="D249" s="171">
        <f t="shared" si="24"/>
        <v>1.9920277567999998E-3</v>
      </c>
      <c r="E249" s="170">
        <v>4</v>
      </c>
      <c r="F249" s="167"/>
      <c r="J249" s="65"/>
      <c r="K249" s="25">
        <f t="shared" si="19"/>
        <v>0</v>
      </c>
      <c r="L249" s="25">
        <v>10208</v>
      </c>
      <c r="M249" s="25" t="s">
        <v>377</v>
      </c>
      <c r="N249" s="25">
        <v>1.9920277567999998E-3</v>
      </c>
      <c r="O249" s="25">
        <v>2067555</v>
      </c>
      <c r="Q249" s="25">
        <v>10208</v>
      </c>
      <c r="R249" s="25" t="s">
        <v>377</v>
      </c>
      <c r="S249" s="25">
        <v>1.9920277567999998E-3</v>
      </c>
      <c r="T249" s="25">
        <v>2067555</v>
      </c>
      <c r="U249" s="25">
        <f t="shared" si="20"/>
        <v>1.9920277567999998E-3</v>
      </c>
      <c r="V249" s="25">
        <f t="shared" si="20"/>
        <v>2067555</v>
      </c>
    </row>
    <row r="250" spans="1:22" x14ac:dyDescent="0.3">
      <c r="A250" s="168">
        <f t="shared" si="21"/>
        <v>10209</v>
      </c>
      <c r="B250" s="168" t="str">
        <f t="shared" si="22"/>
        <v>QUEMCHI</v>
      </c>
      <c r="C250" s="227">
        <f t="shared" si="23"/>
        <v>1478202</v>
      </c>
      <c r="D250" s="171">
        <f t="shared" si="24"/>
        <v>1.1406664250000001E-3</v>
      </c>
      <c r="E250" s="170">
        <v>5</v>
      </c>
      <c r="F250" s="167"/>
      <c r="J250" s="65"/>
      <c r="K250" s="25">
        <f t="shared" si="19"/>
        <v>0</v>
      </c>
      <c r="L250" s="25">
        <v>10209</v>
      </c>
      <c r="M250" s="25" t="s">
        <v>25</v>
      </c>
      <c r="N250" s="25">
        <v>1.1406664250000001E-3</v>
      </c>
      <c r="O250" s="25">
        <v>1478202</v>
      </c>
      <c r="Q250" s="25">
        <v>10209</v>
      </c>
      <c r="R250" s="25" t="s">
        <v>25</v>
      </c>
      <c r="S250" s="25">
        <v>1.1406664250000001E-3</v>
      </c>
      <c r="T250" s="25">
        <v>1478202</v>
      </c>
      <c r="U250" s="25">
        <f t="shared" si="20"/>
        <v>1.1406664250000001E-3</v>
      </c>
      <c r="V250" s="25">
        <f t="shared" si="20"/>
        <v>1478202</v>
      </c>
    </row>
    <row r="251" spans="1:22" x14ac:dyDescent="0.3">
      <c r="A251" s="168">
        <f t="shared" si="21"/>
        <v>10210</v>
      </c>
      <c r="B251" s="168" t="str">
        <f t="shared" si="22"/>
        <v>QUINCHAO</v>
      </c>
      <c r="C251" s="227">
        <f t="shared" si="23"/>
        <v>1439773</v>
      </c>
      <c r="D251" s="171">
        <f t="shared" si="24"/>
        <v>1.3149269429999998E-3</v>
      </c>
      <c r="E251" s="170">
        <v>4</v>
      </c>
      <c r="F251" s="167"/>
      <c r="J251" s="65"/>
      <c r="K251" s="25">
        <f t="shared" si="19"/>
        <v>0</v>
      </c>
      <c r="L251" s="25">
        <v>10210</v>
      </c>
      <c r="M251" s="25" t="s">
        <v>140</v>
      </c>
      <c r="N251" s="25">
        <v>1.3149269429999998E-3</v>
      </c>
      <c r="O251" s="25">
        <v>1439773</v>
      </c>
      <c r="Q251" s="25">
        <v>10210</v>
      </c>
      <c r="R251" s="25" t="s">
        <v>140</v>
      </c>
      <c r="S251" s="25">
        <v>1.3149269429999998E-3</v>
      </c>
      <c r="T251" s="25">
        <v>1439773</v>
      </c>
      <c r="U251" s="25">
        <f t="shared" si="20"/>
        <v>1.3149269429999998E-3</v>
      </c>
      <c r="V251" s="25">
        <f t="shared" si="20"/>
        <v>1439773</v>
      </c>
    </row>
    <row r="252" spans="1:22" x14ac:dyDescent="0.3">
      <c r="A252" s="168">
        <f t="shared" si="21"/>
        <v>10301</v>
      </c>
      <c r="B252" s="168" t="str">
        <f t="shared" si="22"/>
        <v>OSORNO</v>
      </c>
      <c r="C252" s="227">
        <f t="shared" si="23"/>
        <v>5302004</v>
      </c>
      <c r="D252" s="171">
        <f t="shared" si="24"/>
        <v>8.3313819854999999E-3</v>
      </c>
      <c r="E252" s="170">
        <v>2</v>
      </c>
      <c r="F252" s="167"/>
      <c r="J252" s="65"/>
      <c r="K252" s="25">
        <f t="shared" si="19"/>
        <v>0</v>
      </c>
      <c r="L252" s="25">
        <v>10301</v>
      </c>
      <c r="M252" s="25" t="s">
        <v>215</v>
      </c>
      <c r="N252" s="25">
        <v>8.3313819854999999E-3</v>
      </c>
      <c r="O252" s="25">
        <v>5302004</v>
      </c>
      <c r="Q252" s="25">
        <v>10301</v>
      </c>
      <c r="R252" s="25" t="s">
        <v>215</v>
      </c>
      <c r="S252" s="25">
        <v>8.3313819854999999E-3</v>
      </c>
      <c r="T252" s="25">
        <v>5302004</v>
      </c>
      <c r="U252" s="25">
        <f t="shared" si="20"/>
        <v>8.3313819854999999E-3</v>
      </c>
      <c r="V252" s="25">
        <f t="shared" si="20"/>
        <v>5302004</v>
      </c>
    </row>
    <row r="253" spans="1:22" x14ac:dyDescent="0.3">
      <c r="A253" s="168">
        <f t="shared" si="21"/>
        <v>10302</v>
      </c>
      <c r="B253" s="168" t="str">
        <f t="shared" si="22"/>
        <v>PUERTO OCTAY</v>
      </c>
      <c r="C253" s="227">
        <f t="shared" si="23"/>
        <v>759883</v>
      </c>
      <c r="D253" s="171">
        <f t="shared" si="24"/>
        <v>8.4977986720000001E-4</v>
      </c>
      <c r="E253" s="170">
        <v>4</v>
      </c>
      <c r="F253" s="167"/>
      <c r="J253" s="65"/>
      <c r="K253" s="25">
        <f t="shared" si="19"/>
        <v>0</v>
      </c>
      <c r="L253" s="25">
        <v>10302</v>
      </c>
      <c r="M253" s="25" t="s">
        <v>326</v>
      </c>
      <c r="N253" s="25">
        <v>8.4977986720000001E-4</v>
      </c>
      <c r="O253" s="25">
        <v>759883</v>
      </c>
      <c r="Q253" s="25">
        <v>10302</v>
      </c>
      <c r="R253" s="25" t="s">
        <v>326</v>
      </c>
      <c r="S253" s="25">
        <v>8.4977986720000001E-4</v>
      </c>
      <c r="T253" s="25">
        <v>759883</v>
      </c>
      <c r="U253" s="25">
        <f t="shared" si="20"/>
        <v>8.4977986720000001E-4</v>
      </c>
      <c r="V253" s="25">
        <f t="shared" si="20"/>
        <v>759883</v>
      </c>
    </row>
    <row r="254" spans="1:22" x14ac:dyDescent="0.3">
      <c r="A254" s="168">
        <f t="shared" si="21"/>
        <v>10303</v>
      </c>
      <c r="B254" s="168" t="str">
        <f t="shared" si="22"/>
        <v>PURRANQUE</v>
      </c>
      <c r="C254" s="227">
        <f t="shared" si="23"/>
        <v>1490593</v>
      </c>
      <c r="D254" s="171">
        <f t="shared" si="24"/>
        <v>1.6020749674000002E-3</v>
      </c>
      <c r="E254" s="170">
        <v>4</v>
      </c>
      <c r="F254" s="167"/>
      <c r="J254" s="65"/>
      <c r="K254" s="25">
        <f t="shared" si="19"/>
        <v>0</v>
      </c>
      <c r="L254" s="25">
        <v>10303</v>
      </c>
      <c r="M254" s="25" t="s">
        <v>205</v>
      </c>
      <c r="N254" s="25">
        <v>1.6020749674000002E-3</v>
      </c>
      <c r="O254" s="25">
        <v>1490593</v>
      </c>
      <c r="Q254" s="25">
        <v>10303</v>
      </c>
      <c r="R254" s="25" t="s">
        <v>205</v>
      </c>
      <c r="S254" s="25">
        <v>1.6020749674000002E-3</v>
      </c>
      <c r="T254" s="25">
        <v>1490593</v>
      </c>
      <c r="U254" s="25">
        <f t="shared" si="20"/>
        <v>1.6020749674000002E-3</v>
      </c>
      <c r="V254" s="25">
        <f t="shared" si="20"/>
        <v>1490593</v>
      </c>
    </row>
    <row r="255" spans="1:22" x14ac:dyDescent="0.3">
      <c r="A255" s="168">
        <f t="shared" si="21"/>
        <v>10304</v>
      </c>
      <c r="B255" s="168" t="str">
        <f t="shared" si="22"/>
        <v>PUYEHUE</v>
      </c>
      <c r="C255" s="227">
        <f t="shared" si="23"/>
        <v>791571</v>
      </c>
      <c r="D255" s="171">
        <f t="shared" si="24"/>
        <v>9.4952210979999988E-4</v>
      </c>
      <c r="E255" s="170">
        <v>4</v>
      </c>
      <c r="F255" s="167"/>
      <c r="J255" s="65"/>
      <c r="K255" s="25">
        <f t="shared" si="19"/>
        <v>0</v>
      </c>
      <c r="L255" s="25">
        <v>10304</v>
      </c>
      <c r="M255" s="25" t="s">
        <v>59</v>
      </c>
      <c r="N255" s="25">
        <v>9.4952210979999988E-4</v>
      </c>
      <c r="O255" s="25">
        <v>791571</v>
      </c>
      <c r="Q255" s="25">
        <v>10304</v>
      </c>
      <c r="R255" s="25" t="s">
        <v>59</v>
      </c>
      <c r="S255" s="25">
        <v>9.4952210979999988E-4</v>
      </c>
      <c r="T255" s="25">
        <v>791571</v>
      </c>
      <c r="U255" s="25">
        <f t="shared" si="20"/>
        <v>9.4952210979999988E-4</v>
      </c>
      <c r="V255" s="25">
        <f t="shared" si="20"/>
        <v>791571</v>
      </c>
    </row>
    <row r="256" spans="1:22" x14ac:dyDescent="0.3">
      <c r="A256" s="168">
        <f t="shared" si="21"/>
        <v>10305</v>
      </c>
      <c r="B256" s="168" t="str">
        <f t="shared" si="22"/>
        <v>RIO NEGRO</v>
      </c>
      <c r="C256" s="227">
        <f t="shared" si="23"/>
        <v>1145098</v>
      </c>
      <c r="D256" s="171">
        <f t="shared" si="24"/>
        <v>1.1824978552999999E-3</v>
      </c>
      <c r="E256" s="170">
        <v>4</v>
      </c>
      <c r="F256" s="167"/>
      <c r="J256" s="65"/>
      <c r="K256" s="25">
        <f t="shared" si="19"/>
        <v>0</v>
      </c>
      <c r="L256" s="25">
        <v>10305</v>
      </c>
      <c r="M256" s="25" t="s">
        <v>418</v>
      </c>
      <c r="N256" s="25">
        <v>1.1824978552999999E-3</v>
      </c>
      <c r="O256" s="25">
        <v>1145098</v>
      </c>
      <c r="Q256" s="25">
        <v>10305</v>
      </c>
      <c r="R256" s="25" t="s">
        <v>418</v>
      </c>
      <c r="S256" s="25">
        <v>1.1824978552999999E-3</v>
      </c>
      <c r="T256" s="25">
        <v>1145098</v>
      </c>
      <c r="U256" s="25">
        <f t="shared" si="20"/>
        <v>1.1824978552999999E-3</v>
      </c>
      <c r="V256" s="25">
        <f t="shared" si="20"/>
        <v>1145098</v>
      </c>
    </row>
    <row r="257" spans="1:22" x14ac:dyDescent="0.3">
      <c r="A257" s="168">
        <f t="shared" si="21"/>
        <v>10306</v>
      </c>
      <c r="B257" s="168" t="str">
        <f t="shared" si="22"/>
        <v>SAN JUAN DE LA COSTA</v>
      </c>
      <c r="C257" s="227">
        <f t="shared" si="23"/>
        <v>1660861</v>
      </c>
      <c r="D257" s="171">
        <f t="shared" si="24"/>
        <v>1.5976571661E-3</v>
      </c>
      <c r="E257" s="170">
        <v>5</v>
      </c>
      <c r="F257" s="167"/>
      <c r="J257" s="65"/>
      <c r="K257" s="25">
        <f t="shared" si="19"/>
        <v>0</v>
      </c>
      <c r="L257" s="25">
        <v>10306</v>
      </c>
      <c r="M257" s="25" t="s">
        <v>328</v>
      </c>
      <c r="N257" s="25">
        <v>1.5976571661E-3</v>
      </c>
      <c r="O257" s="25">
        <v>1660861</v>
      </c>
      <c r="Q257" s="25">
        <v>10306</v>
      </c>
      <c r="R257" s="25" t="s">
        <v>328</v>
      </c>
      <c r="S257" s="25">
        <v>1.5976571661E-3</v>
      </c>
      <c r="T257" s="25">
        <v>1660861</v>
      </c>
      <c r="U257" s="25">
        <f t="shared" si="20"/>
        <v>1.5976571661E-3</v>
      </c>
      <c r="V257" s="25">
        <f t="shared" si="20"/>
        <v>1660861</v>
      </c>
    </row>
    <row r="258" spans="1:22" x14ac:dyDescent="0.3">
      <c r="A258" s="168">
        <f t="shared" si="21"/>
        <v>10307</v>
      </c>
      <c r="B258" s="168" t="str">
        <f t="shared" si="22"/>
        <v>SAN PABLO</v>
      </c>
      <c r="C258" s="227">
        <f t="shared" si="23"/>
        <v>967842</v>
      </c>
      <c r="D258" s="171">
        <f t="shared" si="24"/>
        <v>1.0815772685E-3</v>
      </c>
      <c r="E258" s="170">
        <v>4</v>
      </c>
      <c r="F258" s="167"/>
      <c r="J258" s="65"/>
      <c r="K258" s="25">
        <f t="shared" si="19"/>
        <v>0</v>
      </c>
      <c r="L258" s="25">
        <v>10307</v>
      </c>
      <c r="M258" s="25" t="s">
        <v>40</v>
      </c>
      <c r="N258" s="25">
        <v>1.0815772685E-3</v>
      </c>
      <c r="O258" s="25">
        <v>967842</v>
      </c>
      <c r="Q258" s="25">
        <v>10307</v>
      </c>
      <c r="R258" s="25" t="s">
        <v>40</v>
      </c>
      <c r="S258" s="25">
        <v>1.0815772685E-3</v>
      </c>
      <c r="T258" s="25">
        <v>967842</v>
      </c>
      <c r="U258" s="25">
        <f t="shared" si="20"/>
        <v>1.0815772685E-3</v>
      </c>
      <c r="V258" s="25">
        <f t="shared" si="20"/>
        <v>967842</v>
      </c>
    </row>
    <row r="259" spans="1:22" x14ac:dyDescent="0.3">
      <c r="A259" s="168">
        <f t="shared" si="21"/>
        <v>10401</v>
      </c>
      <c r="B259" s="168" t="str">
        <f t="shared" si="22"/>
        <v>CHAITEN</v>
      </c>
      <c r="C259" s="227">
        <f t="shared" si="23"/>
        <v>1165397</v>
      </c>
      <c r="D259" s="171">
        <f t="shared" si="24"/>
        <v>1.1058804395E-3</v>
      </c>
      <c r="E259" s="170">
        <v>4</v>
      </c>
      <c r="F259" s="167"/>
      <c r="J259" s="65"/>
      <c r="K259" s="25">
        <f t="shared" si="19"/>
        <v>0</v>
      </c>
      <c r="L259" s="25">
        <v>10401</v>
      </c>
      <c r="M259" s="25" t="s">
        <v>417</v>
      </c>
      <c r="N259" s="25">
        <v>1.1058804395E-3</v>
      </c>
      <c r="O259" s="25">
        <v>1165397</v>
      </c>
      <c r="Q259" s="25">
        <v>10401</v>
      </c>
      <c r="R259" s="25" t="s">
        <v>417</v>
      </c>
      <c r="S259" s="25">
        <v>1.1058804395E-3</v>
      </c>
      <c r="T259" s="25">
        <v>1165397</v>
      </c>
      <c r="U259" s="25">
        <f t="shared" si="20"/>
        <v>1.1058804395E-3</v>
      </c>
      <c r="V259" s="25">
        <f t="shared" si="20"/>
        <v>1165397</v>
      </c>
    </row>
    <row r="260" spans="1:22" x14ac:dyDescent="0.3">
      <c r="A260" s="168">
        <f t="shared" si="21"/>
        <v>10402</v>
      </c>
      <c r="B260" s="168" t="str">
        <f t="shared" si="22"/>
        <v>FUTALEUFU</v>
      </c>
      <c r="C260" s="227">
        <f t="shared" si="23"/>
        <v>903117</v>
      </c>
      <c r="D260" s="171">
        <f t="shared" si="24"/>
        <v>1.3726227215999998E-3</v>
      </c>
      <c r="E260" s="170">
        <v>4</v>
      </c>
      <c r="F260" s="167"/>
      <c r="J260" s="65"/>
      <c r="K260" s="25">
        <f t="shared" si="19"/>
        <v>0</v>
      </c>
      <c r="L260" s="25">
        <v>10402</v>
      </c>
      <c r="M260" s="25" t="s">
        <v>378</v>
      </c>
      <c r="N260" s="25">
        <v>1.3726227215999998E-3</v>
      </c>
      <c r="O260" s="25">
        <v>903117</v>
      </c>
      <c r="Q260" s="25">
        <v>10402</v>
      </c>
      <c r="R260" s="25" t="s">
        <v>378</v>
      </c>
      <c r="S260" s="25">
        <v>1.3726227215999998E-3</v>
      </c>
      <c r="T260" s="25">
        <v>903117</v>
      </c>
      <c r="U260" s="25">
        <f t="shared" si="20"/>
        <v>1.3726227215999998E-3</v>
      </c>
      <c r="V260" s="25">
        <f t="shared" si="20"/>
        <v>903117</v>
      </c>
    </row>
    <row r="261" spans="1:22" x14ac:dyDescent="0.3">
      <c r="A261" s="168">
        <f t="shared" si="21"/>
        <v>10403</v>
      </c>
      <c r="B261" s="168" t="str">
        <f t="shared" si="22"/>
        <v>HUALAIHUE</v>
      </c>
      <c r="C261" s="227">
        <f t="shared" si="23"/>
        <v>1076732</v>
      </c>
      <c r="D261" s="171">
        <f t="shared" si="24"/>
        <v>1.222111464E-3</v>
      </c>
      <c r="E261" s="170">
        <v>4</v>
      </c>
      <c r="F261" s="167"/>
      <c r="J261" s="65"/>
      <c r="K261" s="25">
        <f t="shared" si="19"/>
        <v>0</v>
      </c>
      <c r="L261" s="25">
        <v>10403</v>
      </c>
      <c r="M261" s="25" t="s">
        <v>416</v>
      </c>
      <c r="N261" s="25">
        <v>1.222111464E-3</v>
      </c>
      <c r="O261" s="25">
        <v>1076732</v>
      </c>
      <c r="Q261" s="25">
        <v>10403</v>
      </c>
      <c r="R261" s="25" t="s">
        <v>416</v>
      </c>
      <c r="S261" s="25">
        <v>1.222111464E-3</v>
      </c>
      <c r="T261" s="25">
        <v>1076732</v>
      </c>
      <c r="U261" s="25">
        <f t="shared" si="20"/>
        <v>1.222111464E-3</v>
      </c>
      <c r="V261" s="25">
        <f t="shared" si="20"/>
        <v>1076732</v>
      </c>
    </row>
    <row r="262" spans="1:22" x14ac:dyDescent="0.3">
      <c r="A262" s="168">
        <f t="shared" si="21"/>
        <v>10404</v>
      </c>
      <c r="B262" s="168" t="str">
        <f t="shared" si="22"/>
        <v>PALENA</v>
      </c>
      <c r="C262" s="227">
        <f t="shared" si="23"/>
        <v>711581</v>
      </c>
      <c r="D262" s="171">
        <f t="shared" si="24"/>
        <v>8.2654101559999989E-4</v>
      </c>
      <c r="E262" s="170">
        <v>4</v>
      </c>
      <c r="F262" s="167"/>
      <c r="J262" s="65"/>
      <c r="K262" s="25">
        <f t="shared" ref="K262:K325" si="25">+L262-A262</f>
        <v>0</v>
      </c>
      <c r="L262" s="25">
        <v>10404</v>
      </c>
      <c r="M262" s="25" t="s">
        <v>19</v>
      </c>
      <c r="N262" s="25">
        <v>8.2654101559999989E-4</v>
      </c>
      <c r="O262" s="25">
        <v>711581</v>
      </c>
      <c r="Q262" s="25">
        <v>10404</v>
      </c>
      <c r="R262" s="25" t="s">
        <v>19</v>
      </c>
      <c r="S262" s="25">
        <v>8.2654101559999989E-4</v>
      </c>
      <c r="T262" s="25">
        <v>711581</v>
      </c>
      <c r="U262" s="25">
        <f t="shared" ref="U262:V275" si="26">+S262</f>
        <v>8.2654101559999989E-4</v>
      </c>
      <c r="V262" s="25">
        <f t="shared" si="26"/>
        <v>711581</v>
      </c>
    </row>
    <row r="263" spans="1:22" x14ac:dyDescent="0.3">
      <c r="A263" s="168">
        <f t="shared" ref="A263:A326" si="27">+L263</f>
        <v>11101</v>
      </c>
      <c r="B263" s="168" t="str">
        <f t="shared" ref="B263:B326" si="28">+M263</f>
        <v>COIHAIQUE</v>
      </c>
      <c r="C263" s="227">
        <f t="shared" ref="C263:C326" si="29">+O263</f>
        <v>3139062</v>
      </c>
      <c r="D263" s="171">
        <f t="shared" ref="D263:D326" si="30">+N263</f>
        <v>3.8260664316E-3</v>
      </c>
      <c r="E263" s="170">
        <v>2</v>
      </c>
      <c r="F263" s="167"/>
      <c r="J263" s="65"/>
      <c r="K263" s="25">
        <f t="shared" si="25"/>
        <v>0</v>
      </c>
      <c r="L263" s="25">
        <v>11101</v>
      </c>
      <c r="M263" s="25" t="s">
        <v>207</v>
      </c>
      <c r="N263" s="25">
        <v>3.8260664316E-3</v>
      </c>
      <c r="O263" s="25">
        <v>3139062</v>
      </c>
      <c r="Q263" s="25">
        <v>11101</v>
      </c>
      <c r="R263" s="25" t="s">
        <v>207</v>
      </c>
      <c r="S263" s="25">
        <v>3.8260664316E-3</v>
      </c>
      <c r="T263" s="25">
        <v>3139062</v>
      </c>
      <c r="U263" s="25">
        <f t="shared" si="26"/>
        <v>3.8260664316E-3</v>
      </c>
      <c r="V263" s="25">
        <f t="shared" si="26"/>
        <v>3139062</v>
      </c>
    </row>
    <row r="264" spans="1:22" x14ac:dyDescent="0.3">
      <c r="A264" s="168">
        <f t="shared" si="27"/>
        <v>11102</v>
      </c>
      <c r="B264" s="168" t="str">
        <f t="shared" si="28"/>
        <v>LAGO VERDE</v>
      </c>
      <c r="C264" s="227">
        <f t="shared" si="29"/>
        <v>725024</v>
      </c>
      <c r="D264" s="171">
        <f t="shared" si="30"/>
        <v>8.177873040999999E-4</v>
      </c>
      <c r="E264" s="170">
        <v>5</v>
      </c>
      <c r="F264" s="167"/>
      <c r="J264" s="65"/>
      <c r="K264" s="25">
        <f t="shared" si="25"/>
        <v>0</v>
      </c>
      <c r="L264" s="25">
        <v>11102</v>
      </c>
      <c r="M264" s="25" t="s">
        <v>330</v>
      </c>
      <c r="N264" s="25">
        <v>8.177873040999999E-4</v>
      </c>
      <c r="O264" s="25">
        <v>725024</v>
      </c>
      <c r="Q264" s="25">
        <v>11102</v>
      </c>
      <c r="R264" s="25" t="s">
        <v>330</v>
      </c>
      <c r="S264" s="25">
        <v>8.177873040999999E-4</v>
      </c>
      <c r="T264" s="25">
        <v>725024</v>
      </c>
      <c r="U264" s="25">
        <f t="shared" si="26"/>
        <v>8.177873040999999E-4</v>
      </c>
      <c r="V264" s="25">
        <f t="shared" si="26"/>
        <v>725024</v>
      </c>
    </row>
    <row r="265" spans="1:22" x14ac:dyDescent="0.3">
      <c r="A265" s="168">
        <f t="shared" si="27"/>
        <v>11201</v>
      </c>
      <c r="B265" s="168" t="str">
        <f t="shared" si="28"/>
        <v>AISEN</v>
      </c>
      <c r="C265" s="227">
        <f t="shared" si="29"/>
        <v>1734543</v>
      </c>
      <c r="D265" s="171">
        <f t="shared" si="30"/>
        <v>2.0548826342999997E-3</v>
      </c>
      <c r="E265" s="170">
        <v>4</v>
      </c>
      <c r="F265" s="167"/>
      <c r="J265" s="65"/>
      <c r="K265" s="25">
        <f t="shared" si="25"/>
        <v>0</v>
      </c>
      <c r="L265" s="25">
        <v>11201</v>
      </c>
      <c r="M265" s="25" t="s">
        <v>504</v>
      </c>
      <c r="N265" s="25">
        <v>2.0548826342999997E-3</v>
      </c>
      <c r="O265" s="25">
        <v>1734543</v>
      </c>
      <c r="Q265" s="25">
        <v>11201</v>
      </c>
      <c r="R265" s="25" t="s">
        <v>504</v>
      </c>
      <c r="S265" s="25">
        <v>2.0548826342999997E-3</v>
      </c>
      <c r="T265" s="25">
        <v>1734543</v>
      </c>
      <c r="U265" s="25">
        <f t="shared" si="26"/>
        <v>2.0548826342999997E-3</v>
      </c>
      <c r="V265" s="25">
        <f t="shared" si="26"/>
        <v>1734543</v>
      </c>
    </row>
    <row r="266" spans="1:22" x14ac:dyDescent="0.3">
      <c r="A266" s="168">
        <f t="shared" si="27"/>
        <v>11202</v>
      </c>
      <c r="B266" s="168" t="str">
        <f t="shared" si="28"/>
        <v>CISNES</v>
      </c>
      <c r="C266" s="227">
        <f t="shared" si="29"/>
        <v>1082370</v>
      </c>
      <c r="D266" s="171">
        <f t="shared" si="30"/>
        <v>9.061940756999999E-4</v>
      </c>
      <c r="E266" s="170">
        <v>4</v>
      </c>
      <c r="F266" s="167"/>
      <c r="J266" s="65"/>
      <c r="K266" s="25">
        <f t="shared" si="25"/>
        <v>0</v>
      </c>
      <c r="L266" s="25">
        <v>11202</v>
      </c>
      <c r="M266" s="25" t="s">
        <v>331</v>
      </c>
      <c r="N266" s="25">
        <v>9.061940756999999E-4</v>
      </c>
      <c r="O266" s="25">
        <v>1082370</v>
      </c>
      <c r="Q266" s="25">
        <v>11202</v>
      </c>
      <c r="R266" s="25" t="s">
        <v>331</v>
      </c>
      <c r="S266" s="25">
        <v>9.061940756999999E-4</v>
      </c>
      <c r="T266" s="25">
        <v>1082370</v>
      </c>
      <c r="U266" s="25">
        <f t="shared" si="26"/>
        <v>9.061940756999999E-4</v>
      </c>
      <c r="V266" s="25">
        <f t="shared" si="26"/>
        <v>1082370</v>
      </c>
    </row>
    <row r="267" spans="1:22" x14ac:dyDescent="0.3">
      <c r="A267" s="168">
        <f t="shared" si="27"/>
        <v>11203</v>
      </c>
      <c r="B267" s="168" t="str">
        <f t="shared" si="28"/>
        <v>GUAITECAS</v>
      </c>
      <c r="C267" s="227">
        <f t="shared" si="29"/>
        <v>783655</v>
      </c>
      <c r="D267" s="171">
        <f t="shared" si="30"/>
        <v>7.8128567369999992E-4</v>
      </c>
      <c r="E267" s="170">
        <v>5</v>
      </c>
      <c r="F267" s="167"/>
      <c r="J267" s="65"/>
      <c r="K267" s="25">
        <f t="shared" si="25"/>
        <v>0</v>
      </c>
      <c r="L267" s="25">
        <v>11203</v>
      </c>
      <c r="M267" s="25" t="s">
        <v>332</v>
      </c>
      <c r="N267" s="25">
        <v>7.8128567369999992E-4</v>
      </c>
      <c r="O267" s="25">
        <v>783655</v>
      </c>
      <c r="Q267" s="25">
        <v>11203</v>
      </c>
      <c r="R267" s="25" t="s">
        <v>332</v>
      </c>
      <c r="S267" s="25">
        <v>7.8128567369999992E-4</v>
      </c>
      <c r="T267" s="25">
        <v>783655</v>
      </c>
      <c r="U267" s="25">
        <f t="shared" si="26"/>
        <v>7.8128567369999992E-4</v>
      </c>
      <c r="V267" s="25">
        <f t="shared" si="26"/>
        <v>783655</v>
      </c>
    </row>
    <row r="268" spans="1:22" x14ac:dyDescent="0.3">
      <c r="A268" s="168">
        <f t="shared" si="27"/>
        <v>11301</v>
      </c>
      <c r="B268" s="168" t="str">
        <f t="shared" si="28"/>
        <v>COCHRANE</v>
      </c>
      <c r="C268" s="227">
        <f t="shared" si="29"/>
        <v>810736</v>
      </c>
      <c r="D268" s="171">
        <f t="shared" si="30"/>
        <v>1.2357880651999999E-3</v>
      </c>
      <c r="E268" s="170">
        <v>4</v>
      </c>
      <c r="F268" s="167"/>
      <c r="J268" s="65"/>
      <c r="K268" s="25">
        <f t="shared" si="25"/>
        <v>0</v>
      </c>
      <c r="L268" s="25">
        <v>11301</v>
      </c>
      <c r="M268" s="25" t="s">
        <v>146</v>
      </c>
      <c r="N268" s="25">
        <v>1.2357880651999999E-3</v>
      </c>
      <c r="O268" s="25">
        <v>810736</v>
      </c>
      <c r="Q268" s="25">
        <v>11301</v>
      </c>
      <c r="R268" s="25" t="s">
        <v>146</v>
      </c>
      <c r="S268" s="25">
        <v>1.2357880651999999E-3</v>
      </c>
      <c r="T268" s="25">
        <v>810736</v>
      </c>
      <c r="U268" s="25">
        <f t="shared" si="26"/>
        <v>1.2357880651999999E-3</v>
      </c>
      <c r="V268" s="25">
        <f t="shared" si="26"/>
        <v>810736</v>
      </c>
    </row>
    <row r="269" spans="1:22" x14ac:dyDescent="0.3">
      <c r="A269" s="168">
        <f t="shared" si="27"/>
        <v>11302</v>
      </c>
      <c r="B269" s="168" t="str">
        <f t="shared" si="28"/>
        <v>OHIGGINS</v>
      </c>
      <c r="C269" s="227">
        <f t="shared" si="29"/>
        <v>707668</v>
      </c>
      <c r="D269" s="171">
        <f t="shared" si="30"/>
        <v>7.7049525439999993E-4</v>
      </c>
      <c r="E269" s="170">
        <v>5</v>
      </c>
      <c r="F269" s="167"/>
      <c r="J269" s="65"/>
      <c r="K269" s="25">
        <f t="shared" si="25"/>
        <v>0</v>
      </c>
      <c r="L269" s="25">
        <v>11302</v>
      </c>
      <c r="M269" s="25" t="s">
        <v>350</v>
      </c>
      <c r="N269" s="25">
        <v>7.7049525439999993E-4</v>
      </c>
      <c r="O269" s="25">
        <v>707668</v>
      </c>
      <c r="Q269" s="25">
        <v>11302</v>
      </c>
      <c r="R269" s="25" t="s">
        <v>350</v>
      </c>
      <c r="S269" s="25">
        <v>7.7049525439999993E-4</v>
      </c>
      <c r="T269" s="25">
        <v>707668</v>
      </c>
      <c r="U269" s="25">
        <f t="shared" si="26"/>
        <v>7.7049525439999993E-4</v>
      </c>
      <c r="V269" s="25">
        <f t="shared" si="26"/>
        <v>707668</v>
      </c>
    </row>
    <row r="270" spans="1:22" x14ac:dyDescent="0.3">
      <c r="A270" s="168">
        <f t="shared" si="27"/>
        <v>11303</v>
      </c>
      <c r="B270" s="168" t="str">
        <f t="shared" si="28"/>
        <v>TORTEL</v>
      </c>
      <c r="C270" s="227">
        <f t="shared" si="29"/>
        <v>826936</v>
      </c>
      <c r="D270" s="171">
        <f t="shared" si="30"/>
        <v>7.5105956940000002E-4</v>
      </c>
      <c r="E270" s="170">
        <v>5</v>
      </c>
      <c r="F270" s="167"/>
      <c r="J270" s="65"/>
      <c r="K270" s="25">
        <f t="shared" si="25"/>
        <v>0</v>
      </c>
      <c r="L270" s="25">
        <v>11303</v>
      </c>
      <c r="M270" s="25" t="s">
        <v>192</v>
      </c>
      <c r="N270" s="25">
        <v>7.5105956940000002E-4</v>
      </c>
      <c r="O270" s="25">
        <v>826936</v>
      </c>
      <c r="Q270" s="25">
        <v>11303</v>
      </c>
      <c r="R270" s="25" t="s">
        <v>192</v>
      </c>
      <c r="S270" s="25">
        <v>7.5105956940000002E-4</v>
      </c>
      <c r="T270" s="25">
        <v>826936</v>
      </c>
      <c r="U270" s="25">
        <f t="shared" si="26"/>
        <v>7.5105956940000002E-4</v>
      </c>
      <c r="V270" s="25">
        <f t="shared" si="26"/>
        <v>826936</v>
      </c>
    </row>
    <row r="271" spans="1:22" x14ac:dyDescent="0.3">
      <c r="A271" s="168">
        <f t="shared" si="27"/>
        <v>11401</v>
      </c>
      <c r="B271" s="168" t="str">
        <f t="shared" si="28"/>
        <v>CHILE CHICO</v>
      </c>
      <c r="C271" s="227">
        <f t="shared" si="29"/>
        <v>1036957</v>
      </c>
      <c r="D271" s="171">
        <f t="shared" si="30"/>
        <v>2.5824032602999999E-3</v>
      </c>
      <c r="E271" s="170">
        <v>4</v>
      </c>
      <c r="F271" s="167"/>
      <c r="J271" s="65"/>
      <c r="K271" s="25">
        <f t="shared" si="25"/>
        <v>0</v>
      </c>
      <c r="L271" s="25">
        <v>11401</v>
      </c>
      <c r="M271" s="25" t="s">
        <v>240</v>
      </c>
      <c r="N271" s="25">
        <v>2.5824032602999999E-3</v>
      </c>
      <c r="O271" s="25">
        <v>1036957</v>
      </c>
      <c r="Q271" s="25">
        <v>11401</v>
      </c>
      <c r="R271" s="25" t="s">
        <v>240</v>
      </c>
      <c r="S271" s="25">
        <v>2.5824032602999999E-3</v>
      </c>
      <c r="T271" s="25">
        <v>1036957</v>
      </c>
      <c r="U271" s="25">
        <f t="shared" si="26"/>
        <v>2.5824032602999999E-3</v>
      </c>
      <c r="V271" s="25">
        <f t="shared" si="26"/>
        <v>1036957</v>
      </c>
    </row>
    <row r="272" spans="1:22" x14ac:dyDescent="0.3">
      <c r="A272" s="168">
        <f t="shared" si="27"/>
        <v>11402</v>
      </c>
      <c r="B272" s="168" t="str">
        <f t="shared" si="28"/>
        <v>RIO IBAÑEZ</v>
      </c>
      <c r="C272" s="227">
        <f t="shared" si="29"/>
        <v>849474</v>
      </c>
      <c r="D272" s="171">
        <f t="shared" si="30"/>
        <v>1.2353929118E-3</v>
      </c>
      <c r="E272" s="170">
        <v>4</v>
      </c>
      <c r="F272" s="167"/>
      <c r="J272" s="65"/>
      <c r="K272" s="25">
        <f t="shared" si="25"/>
        <v>0</v>
      </c>
      <c r="L272" s="25">
        <v>11402</v>
      </c>
      <c r="M272" s="25" t="s">
        <v>415</v>
      </c>
      <c r="N272" s="25">
        <v>1.2353929118E-3</v>
      </c>
      <c r="O272" s="25">
        <v>849474</v>
      </c>
      <c r="Q272" s="25">
        <v>11402</v>
      </c>
      <c r="R272" s="25" t="s">
        <v>415</v>
      </c>
      <c r="S272" s="25">
        <v>1.2353929118E-3</v>
      </c>
      <c r="T272" s="25">
        <v>849474</v>
      </c>
      <c r="U272" s="25">
        <f t="shared" si="26"/>
        <v>1.2353929118E-3</v>
      </c>
      <c r="V272" s="25">
        <f t="shared" si="26"/>
        <v>849474</v>
      </c>
    </row>
    <row r="273" spans="1:22" x14ac:dyDescent="0.3">
      <c r="A273" s="168">
        <f t="shared" si="27"/>
        <v>12101</v>
      </c>
      <c r="B273" s="168" t="str">
        <f t="shared" si="28"/>
        <v>PUNTA ARENAS</v>
      </c>
      <c r="C273" s="227">
        <f t="shared" si="29"/>
        <v>3050019</v>
      </c>
      <c r="D273" s="171">
        <f t="shared" si="30"/>
        <v>3.345361067E-3</v>
      </c>
      <c r="E273" s="170">
        <v>2</v>
      </c>
      <c r="F273" s="167"/>
      <c r="J273" s="65"/>
      <c r="K273" s="25">
        <f t="shared" si="25"/>
        <v>0</v>
      </c>
      <c r="L273" s="25">
        <v>12101</v>
      </c>
      <c r="M273" s="25" t="s">
        <v>193</v>
      </c>
      <c r="N273" s="25">
        <v>3.345361067E-3</v>
      </c>
      <c r="O273" s="25">
        <v>3050019</v>
      </c>
      <c r="Q273" s="25">
        <v>12101</v>
      </c>
      <c r="R273" s="25" t="s">
        <v>193</v>
      </c>
      <c r="S273" s="25">
        <v>3.345361067E-3</v>
      </c>
      <c r="T273" s="25">
        <v>3050019</v>
      </c>
      <c r="U273" s="25">
        <f t="shared" si="26"/>
        <v>3.345361067E-3</v>
      </c>
      <c r="V273" s="25">
        <f t="shared" si="26"/>
        <v>3050019</v>
      </c>
    </row>
    <row r="274" spans="1:22" x14ac:dyDescent="0.3">
      <c r="A274" s="168">
        <f t="shared" si="27"/>
        <v>12102</v>
      </c>
      <c r="B274" s="168" t="str">
        <f t="shared" si="28"/>
        <v>LAGUNA BLANCA</v>
      </c>
      <c r="C274" s="227">
        <f t="shared" si="29"/>
        <v>655199</v>
      </c>
      <c r="D274" s="171">
        <f t="shared" si="30"/>
        <v>7.289436059E-4</v>
      </c>
      <c r="E274" s="170">
        <v>5</v>
      </c>
      <c r="F274" s="167"/>
      <c r="J274" s="65"/>
      <c r="K274" s="25">
        <f t="shared" si="25"/>
        <v>0</v>
      </c>
      <c r="L274" s="25">
        <v>12102</v>
      </c>
      <c r="M274" s="25" t="s">
        <v>194</v>
      </c>
      <c r="N274" s="25">
        <v>7.289436059E-4</v>
      </c>
      <c r="O274" s="25">
        <v>655199</v>
      </c>
      <c r="Q274" s="25">
        <v>12102</v>
      </c>
      <c r="R274" s="25" t="s">
        <v>194</v>
      </c>
      <c r="S274" s="25">
        <v>7.289436059E-4</v>
      </c>
      <c r="T274" s="25">
        <v>655199</v>
      </c>
      <c r="U274" s="25">
        <f t="shared" si="26"/>
        <v>7.289436059E-4</v>
      </c>
      <c r="V274" s="25">
        <f t="shared" si="26"/>
        <v>655199</v>
      </c>
    </row>
    <row r="275" spans="1:22" x14ac:dyDescent="0.3">
      <c r="A275" s="168">
        <f t="shared" si="27"/>
        <v>12103</v>
      </c>
      <c r="B275" s="168" t="str">
        <f t="shared" si="28"/>
        <v>RIO VERDE</v>
      </c>
      <c r="C275" s="227">
        <f t="shared" si="29"/>
        <v>585513</v>
      </c>
      <c r="D275" s="171">
        <f t="shared" si="30"/>
        <v>7.2773038269999995E-4</v>
      </c>
      <c r="E275" s="170">
        <v>5</v>
      </c>
      <c r="F275" s="167"/>
      <c r="J275" s="65"/>
      <c r="K275" s="25">
        <f t="shared" si="25"/>
        <v>0</v>
      </c>
      <c r="L275" s="25">
        <v>12103</v>
      </c>
      <c r="M275" s="25" t="s">
        <v>414</v>
      </c>
      <c r="N275" s="25">
        <v>7.2773038269999995E-4</v>
      </c>
      <c r="O275" s="25">
        <v>585513</v>
      </c>
      <c r="Q275" s="25">
        <v>12103</v>
      </c>
      <c r="R275" s="25" t="s">
        <v>414</v>
      </c>
      <c r="S275" s="25">
        <v>7.2773038269999995E-4</v>
      </c>
      <c r="T275" s="25">
        <v>585513</v>
      </c>
      <c r="U275" s="25">
        <f t="shared" si="26"/>
        <v>7.2773038269999995E-4</v>
      </c>
      <c r="V275" s="25">
        <f t="shared" si="26"/>
        <v>585513</v>
      </c>
    </row>
    <row r="276" spans="1:22" x14ac:dyDescent="0.3">
      <c r="A276" s="168">
        <f t="shared" si="27"/>
        <v>12104</v>
      </c>
      <c r="B276" s="168" t="str">
        <f t="shared" si="28"/>
        <v>SAN GREGORIO</v>
      </c>
      <c r="C276" s="227">
        <f t="shared" si="29"/>
        <v>588335</v>
      </c>
      <c r="D276" s="171">
        <f t="shared" si="30"/>
        <v>7.3200787899999986E-4</v>
      </c>
      <c r="E276" s="170">
        <v>4</v>
      </c>
      <c r="F276" s="167"/>
      <c r="J276" s="65"/>
      <c r="K276" s="25">
        <f t="shared" si="25"/>
        <v>0</v>
      </c>
      <c r="L276" s="25">
        <v>12104</v>
      </c>
      <c r="M276" s="25" t="s">
        <v>334</v>
      </c>
      <c r="N276" s="25">
        <v>7.3200787899999986E-4</v>
      </c>
      <c r="O276" s="25">
        <v>588335</v>
      </c>
      <c r="Q276" s="25">
        <v>12104</v>
      </c>
      <c r="R276" s="25" t="s">
        <v>334</v>
      </c>
      <c r="S276" s="25">
        <v>7.3200787899999986E-4</v>
      </c>
      <c r="T276" s="25">
        <v>588335</v>
      </c>
      <c r="U276" s="25">
        <f>+S276</f>
        <v>7.3200787899999986E-4</v>
      </c>
      <c r="V276" s="25">
        <f>+T276</f>
        <v>588335</v>
      </c>
    </row>
    <row r="277" spans="1:22" x14ac:dyDescent="0.3">
      <c r="A277" s="168">
        <f t="shared" si="27"/>
        <v>12201</v>
      </c>
      <c r="B277" s="168" t="str">
        <f t="shared" si="28"/>
        <v>CABO DE HORNOS</v>
      </c>
      <c r="C277" s="227">
        <f t="shared" si="29"/>
        <v>1449251</v>
      </c>
      <c r="D277" s="171">
        <f t="shared" si="30"/>
        <v>1.5666793956999998E-3</v>
      </c>
      <c r="E277" s="170">
        <v>4</v>
      </c>
      <c r="F277" s="167"/>
      <c r="J277" s="65"/>
      <c r="K277" s="25">
        <f t="shared" si="25"/>
        <v>0</v>
      </c>
      <c r="L277" s="25">
        <v>12201</v>
      </c>
      <c r="M277" s="25" t="s">
        <v>43</v>
      </c>
      <c r="N277" s="25">
        <v>1.5666793956999998E-3</v>
      </c>
      <c r="O277" s="25">
        <v>1449251</v>
      </c>
      <c r="Q277" s="223">
        <v>12201</v>
      </c>
      <c r="R277" s="223" t="s">
        <v>43</v>
      </c>
      <c r="S277" s="223">
        <v>8.4052190179999991E-4</v>
      </c>
      <c r="T277" s="223">
        <v>880909</v>
      </c>
      <c r="U277" s="25">
        <f>+S277+S278</f>
        <v>1.5666793956999998E-3</v>
      </c>
      <c r="V277" s="25">
        <f>+T277+T278</f>
        <v>1449251</v>
      </c>
    </row>
    <row r="278" spans="1:22" x14ac:dyDescent="0.3">
      <c r="A278" s="168">
        <f t="shared" si="27"/>
        <v>12301</v>
      </c>
      <c r="B278" s="168" t="str">
        <f t="shared" si="28"/>
        <v>PORVENIR</v>
      </c>
      <c r="C278" s="227">
        <f t="shared" si="29"/>
        <v>984262</v>
      </c>
      <c r="D278" s="171">
        <f t="shared" si="30"/>
        <v>9.7032672279999995E-4</v>
      </c>
      <c r="E278" s="170">
        <v>4</v>
      </c>
      <c r="F278" s="167"/>
      <c r="J278" s="65"/>
      <c r="K278" s="25">
        <f t="shared" si="25"/>
        <v>0</v>
      </c>
      <c r="L278" s="25">
        <v>12301</v>
      </c>
      <c r="M278" s="25" t="s">
        <v>195</v>
      </c>
      <c r="N278" s="25">
        <v>9.7032672279999995E-4</v>
      </c>
      <c r="O278" s="25">
        <v>984262</v>
      </c>
      <c r="Q278" s="223">
        <v>12202</v>
      </c>
      <c r="R278" s="223" t="s">
        <v>458</v>
      </c>
      <c r="S278" s="223">
        <v>7.2615749389999995E-4</v>
      </c>
      <c r="T278" s="223">
        <v>568342</v>
      </c>
    </row>
    <row r="279" spans="1:22" x14ac:dyDescent="0.3">
      <c r="A279" s="168">
        <f t="shared" si="27"/>
        <v>12302</v>
      </c>
      <c r="B279" s="168" t="str">
        <f t="shared" si="28"/>
        <v>PRIMAVERA</v>
      </c>
      <c r="C279" s="227">
        <f t="shared" si="29"/>
        <v>620729</v>
      </c>
      <c r="D279" s="171">
        <f t="shared" si="30"/>
        <v>7.8892303149999995E-4</v>
      </c>
      <c r="E279" s="170">
        <v>4</v>
      </c>
      <c r="F279" s="167"/>
      <c r="J279" s="65"/>
      <c r="K279" s="25">
        <f t="shared" si="25"/>
        <v>0</v>
      </c>
      <c r="L279" s="25">
        <v>12302</v>
      </c>
      <c r="M279" s="25" t="s">
        <v>335</v>
      </c>
      <c r="N279" s="25">
        <v>7.8892303149999995E-4</v>
      </c>
      <c r="O279" s="25">
        <v>620729</v>
      </c>
      <c r="Q279" s="25">
        <v>12301</v>
      </c>
      <c r="R279" s="25" t="s">
        <v>195</v>
      </c>
      <c r="S279" s="25">
        <v>9.7032672279999995E-4</v>
      </c>
      <c r="T279" s="25">
        <v>984262</v>
      </c>
      <c r="U279" s="25">
        <f>+S279</f>
        <v>9.7032672279999995E-4</v>
      </c>
      <c r="V279" s="25">
        <f>+T279</f>
        <v>984262</v>
      </c>
    </row>
    <row r="280" spans="1:22" x14ac:dyDescent="0.3">
      <c r="A280" s="168">
        <f t="shared" si="27"/>
        <v>12303</v>
      </c>
      <c r="B280" s="168" t="str">
        <f t="shared" si="28"/>
        <v>TIMAUKEL</v>
      </c>
      <c r="C280" s="227">
        <f t="shared" si="29"/>
        <v>598732</v>
      </c>
      <c r="D280" s="171">
        <f t="shared" si="30"/>
        <v>7.4264050839999997E-4</v>
      </c>
      <c r="E280" s="170">
        <v>5</v>
      </c>
      <c r="F280" s="167"/>
      <c r="J280" s="65"/>
      <c r="K280" s="25">
        <f t="shared" si="25"/>
        <v>0</v>
      </c>
      <c r="L280" s="25">
        <v>12303</v>
      </c>
      <c r="M280" s="25" t="s">
        <v>336</v>
      </c>
      <c r="N280" s="25">
        <v>7.4264050839999997E-4</v>
      </c>
      <c r="O280" s="25">
        <v>598732</v>
      </c>
      <c r="Q280" s="25">
        <v>12302</v>
      </c>
      <c r="R280" s="25" t="s">
        <v>335</v>
      </c>
      <c r="S280" s="25">
        <v>7.8892303149999995E-4</v>
      </c>
      <c r="T280" s="25">
        <v>620729</v>
      </c>
      <c r="U280" s="25">
        <f t="shared" ref="U280:U343" si="31">+S280</f>
        <v>7.8892303149999995E-4</v>
      </c>
      <c r="V280" s="25">
        <f t="shared" ref="V280:V343" si="32">+T280</f>
        <v>620729</v>
      </c>
    </row>
    <row r="281" spans="1:22" x14ac:dyDescent="0.3">
      <c r="A281" s="168">
        <f t="shared" si="27"/>
        <v>12401</v>
      </c>
      <c r="B281" s="168" t="str">
        <f t="shared" si="28"/>
        <v>NATALES</v>
      </c>
      <c r="C281" s="227">
        <f t="shared" si="29"/>
        <v>1592632</v>
      </c>
      <c r="D281" s="171">
        <f t="shared" si="30"/>
        <v>1.6697198099999999E-3</v>
      </c>
      <c r="E281" s="170">
        <v>3</v>
      </c>
      <c r="F281" s="167"/>
      <c r="J281" s="65"/>
      <c r="K281" s="25">
        <f t="shared" si="25"/>
        <v>0</v>
      </c>
      <c r="L281" s="25">
        <v>12401</v>
      </c>
      <c r="M281" s="25" t="s">
        <v>337</v>
      </c>
      <c r="N281" s="25">
        <v>1.6697198099999999E-3</v>
      </c>
      <c r="O281" s="25">
        <v>1592632</v>
      </c>
      <c r="Q281" s="25">
        <v>12303</v>
      </c>
      <c r="R281" s="25" t="s">
        <v>336</v>
      </c>
      <c r="S281" s="25">
        <v>7.4264050839999997E-4</v>
      </c>
      <c r="T281" s="25">
        <v>598732</v>
      </c>
      <c r="U281" s="25">
        <f t="shared" si="31"/>
        <v>7.4264050839999997E-4</v>
      </c>
      <c r="V281" s="25">
        <f t="shared" si="32"/>
        <v>598732</v>
      </c>
    </row>
    <row r="282" spans="1:22" x14ac:dyDescent="0.3">
      <c r="A282" s="168">
        <f t="shared" si="27"/>
        <v>12402</v>
      </c>
      <c r="B282" s="168" t="str">
        <f t="shared" si="28"/>
        <v>TORRES DEL PAINE</v>
      </c>
      <c r="C282" s="227">
        <f t="shared" si="29"/>
        <v>673913</v>
      </c>
      <c r="D282" s="171">
        <f t="shared" si="30"/>
        <v>7.3494915599999996E-4</v>
      </c>
      <c r="E282" s="170">
        <v>5</v>
      </c>
      <c r="F282" s="167"/>
      <c r="J282" s="65"/>
      <c r="K282" s="25">
        <f t="shared" si="25"/>
        <v>0</v>
      </c>
      <c r="L282" s="25">
        <v>12402</v>
      </c>
      <c r="M282" s="25" t="s">
        <v>338</v>
      </c>
      <c r="N282" s="25">
        <v>7.3494915599999996E-4</v>
      </c>
      <c r="O282" s="25">
        <v>673913</v>
      </c>
      <c r="Q282" s="25">
        <v>12401</v>
      </c>
      <c r="R282" s="25" t="s">
        <v>337</v>
      </c>
      <c r="S282" s="25">
        <v>1.6697198099999999E-3</v>
      </c>
      <c r="T282" s="25">
        <v>1592632</v>
      </c>
      <c r="U282" s="25">
        <f t="shared" si="31"/>
        <v>1.6697198099999999E-3</v>
      </c>
      <c r="V282" s="25">
        <f t="shared" si="32"/>
        <v>1592632</v>
      </c>
    </row>
    <row r="283" spans="1:22" x14ac:dyDescent="0.3">
      <c r="A283" s="168">
        <f t="shared" si="27"/>
        <v>13101</v>
      </c>
      <c r="B283" s="168" t="str">
        <f t="shared" si="28"/>
        <v>SANTIAGO</v>
      </c>
      <c r="C283" s="227">
        <f t="shared" si="29"/>
        <v>1218240</v>
      </c>
      <c r="D283" s="171">
        <f t="shared" si="30"/>
        <v>2.2111257699000001E-3</v>
      </c>
      <c r="E283" s="170">
        <v>1</v>
      </c>
      <c r="F283" s="167"/>
      <c r="J283" s="65"/>
      <c r="K283" s="25">
        <f t="shared" si="25"/>
        <v>0</v>
      </c>
      <c r="L283" s="25">
        <v>13101</v>
      </c>
      <c r="M283" s="25" t="s">
        <v>213</v>
      </c>
      <c r="N283" s="25">
        <v>2.2111257699000001E-3</v>
      </c>
      <c r="O283" s="25">
        <v>1218240</v>
      </c>
      <c r="Q283" s="25">
        <v>12402</v>
      </c>
      <c r="R283" s="25" t="s">
        <v>338</v>
      </c>
      <c r="S283" s="25">
        <v>7.3494915599999996E-4</v>
      </c>
      <c r="T283" s="25">
        <v>673913</v>
      </c>
      <c r="U283" s="25">
        <f t="shared" si="31"/>
        <v>7.3494915599999996E-4</v>
      </c>
      <c r="V283" s="25">
        <f t="shared" si="32"/>
        <v>673913</v>
      </c>
    </row>
    <row r="284" spans="1:22" x14ac:dyDescent="0.3">
      <c r="A284" s="168">
        <f t="shared" si="27"/>
        <v>13102</v>
      </c>
      <c r="B284" s="168" t="str">
        <f t="shared" si="28"/>
        <v>CERRILLOS</v>
      </c>
      <c r="C284" s="227">
        <f t="shared" si="29"/>
        <v>1915275</v>
      </c>
      <c r="D284" s="171">
        <f t="shared" si="30"/>
        <v>2.4579330829000001E-3</v>
      </c>
      <c r="E284" s="170">
        <v>1</v>
      </c>
      <c r="F284" s="167"/>
      <c r="J284" s="65"/>
      <c r="K284" s="25">
        <f t="shared" si="25"/>
        <v>0</v>
      </c>
      <c r="L284" s="25">
        <v>13102</v>
      </c>
      <c r="M284" s="25" t="s">
        <v>98</v>
      </c>
      <c r="N284" s="25">
        <v>2.4579330829000001E-3</v>
      </c>
      <c r="O284" s="25">
        <v>1915275</v>
      </c>
      <c r="Q284" s="25">
        <v>13101</v>
      </c>
      <c r="R284" s="25" t="s">
        <v>213</v>
      </c>
      <c r="S284" s="25">
        <v>2.2111257699000001E-3</v>
      </c>
      <c r="T284" s="25">
        <v>1218240</v>
      </c>
      <c r="U284" s="25">
        <f t="shared" si="31"/>
        <v>2.2111257699000001E-3</v>
      </c>
      <c r="V284" s="25">
        <f t="shared" si="32"/>
        <v>1218240</v>
      </c>
    </row>
    <row r="285" spans="1:22" x14ac:dyDescent="0.3">
      <c r="A285" s="168">
        <f t="shared" si="27"/>
        <v>13103</v>
      </c>
      <c r="B285" s="168" t="str">
        <f t="shared" si="28"/>
        <v>CERRO NAVIA</v>
      </c>
      <c r="C285" s="227">
        <f t="shared" si="29"/>
        <v>9318951</v>
      </c>
      <c r="D285" s="171">
        <f t="shared" si="30"/>
        <v>7.9906413042E-3</v>
      </c>
      <c r="E285" s="170">
        <v>1</v>
      </c>
      <c r="F285" s="167"/>
      <c r="J285" s="65"/>
      <c r="K285" s="25">
        <f t="shared" si="25"/>
        <v>0</v>
      </c>
      <c r="L285" s="25">
        <v>13103</v>
      </c>
      <c r="M285" s="25" t="s">
        <v>107</v>
      </c>
      <c r="N285" s="25">
        <v>7.9906413042E-3</v>
      </c>
      <c r="O285" s="25">
        <v>9318951</v>
      </c>
      <c r="Q285" s="25">
        <v>13102</v>
      </c>
      <c r="R285" s="25" t="s">
        <v>98</v>
      </c>
      <c r="S285" s="25">
        <v>2.4579330829000001E-3</v>
      </c>
      <c r="T285" s="25">
        <v>1915275</v>
      </c>
      <c r="U285" s="25">
        <f t="shared" si="31"/>
        <v>2.4579330829000001E-3</v>
      </c>
      <c r="V285" s="25">
        <f t="shared" si="32"/>
        <v>1915275</v>
      </c>
    </row>
    <row r="286" spans="1:22" x14ac:dyDescent="0.3">
      <c r="A286" s="168">
        <f t="shared" si="27"/>
        <v>13104</v>
      </c>
      <c r="B286" s="168" t="str">
        <f t="shared" si="28"/>
        <v>CONCHALI</v>
      </c>
      <c r="C286" s="227">
        <f t="shared" si="29"/>
        <v>5330376</v>
      </c>
      <c r="D286" s="171">
        <f t="shared" si="30"/>
        <v>3.7190031826999999E-3</v>
      </c>
      <c r="E286" s="170">
        <v>1</v>
      </c>
      <c r="F286" s="167"/>
      <c r="J286" s="65"/>
      <c r="K286" s="25">
        <f t="shared" si="25"/>
        <v>0</v>
      </c>
      <c r="L286" s="25">
        <v>13104</v>
      </c>
      <c r="M286" s="25" t="s">
        <v>409</v>
      </c>
      <c r="N286" s="25">
        <v>3.7190031826999999E-3</v>
      </c>
      <c r="O286" s="25">
        <v>5330376</v>
      </c>
      <c r="Q286" s="25">
        <v>13103</v>
      </c>
      <c r="R286" s="25" t="s">
        <v>107</v>
      </c>
      <c r="S286" s="25">
        <v>7.9906413042E-3</v>
      </c>
      <c r="T286" s="25">
        <v>9318951</v>
      </c>
      <c r="U286" s="25">
        <f t="shared" si="31"/>
        <v>7.9906413042E-3</v>
      </c>
      <c r="V286" s="25">
        <f t="shared" si="32"/>
        <v>9318951</v>
      </c>
    </row>
    <row r="287" spans="1:22" x14ac:dyDescent="0.3">
      <c r="A287" s="168">
        <f t="shared" si="27"/>
        <v>13105</v>
      </c>
      <c r="B287" s="168" t="str">
        <f t="shared" si="28"/>
        <v>EL BOSQUE</v>
      </c>
      <c r="C287" s="227">
        <f t="shared" si="29"/>
        <v>10960133</v>
      </c>
      <c r="D287" s="171">
        <f t="shared" si="30"/>
        <v>9.5870234127999991E-3</v>
      </c>
      <c r="E287" s="170">
        <v>1</v>
      </c>
      <c r="F287" s="167"/>
      <c r="J287" s="65"/>
      <c r="K287" s="25">
        <f t="shared" si="25"/>
        <v>0</v>
      </c>
      <c r="L287" s="25">
        <v>13105</v>
      </c>
      <c r="M287" s="25" t="s">
        <v>278</v>
      </c>
      <c r="N287" s="25">
        <v>9.5870234127999991E-3</v>
      </c>
      <c r="O287" s="25">
        <v>10960133</v>
      </c>
      <c r="Q287" s="25">
        <v>13104</v>
      </c>
      <c r="R287" s="25" t="s">
        <v>409</v>
      </c>
      <c r="S287" s="25">
        <v>3.7190031826999999E-3</v>
      </c>
      <c r="T287" s="25">
        <v>5330376</v>
      </c>
      <c r="U287" s="25">
        <f t="shared" si="31"/>
        <v>3.7190031826999999E-3</v>
      </c>
      <c r="V287" s="25">
        <f t="shared" si="32"/>
        <v>5330376</v>
      </c>
    </row>
    <row r="288" spans="1:22" x14ac:dyDescent="0.3">
      <c r="A288" s="168">
        <f t="shared" si="27"/>
        <v>13106</v>
      </c>
      <c r="B288" s="168" t="str">
        <f t="shared" si="28"/>
        <v>ESTACION CENTRAL</v>
      </c>
      <c r="C288" s="227">
        <f t="shared" si="29"/>
        <v>1944201</v>
      </c>
      <c r="D288" s="171">
        <f t="shared" si="30"/>
        <v>3.4058521608000001E-3</v>
      </c>
      <c r="E288" s="170">
        <v>1</v>
      </c>
      <c r="F288" s="167"/>
      <c r="J288" s="65"/>
      <c r="K288" s="25">
        <f t="shared" si="25"/>
        <v>0</v>
      </c>
      <c r="L288" s="25">
        <v>13106</v>
      </c>
      <c r="M288" s="25" t="s">
        <v>408</v>
      </c>
      <c r="N288" s="25">
        <v>3.4058521608000001E-3</v>
      </c>
      <c r="O288" s="25">
        <v>1944201</v>
      </c>
      <c r="Q288" s="25">
        <v>13105</v>
      </c>
      <c r="R288" s="25" t="s">
        <v>278</v>
      </c>
      <c r="S288" s="25">
        <v>9.5870234127999991E-3</v>
      </c>
      <c r="T288" s="25">
        <v>10960133</v>
      </c>
      <c r="U288" s="25">
        <f t="shared" si="31"/>
        <v>9.5870234127999991E-3</v>
      </c>
      <c r="V288" s="25">
        <f t="shared" si="32"/>
        <v>10960133</v>
      </c>
    </row>
    <row r="289" spans="1:22" x14ac:dyDescent="0.3">
      <c r="A289" s="168">
        <f t="shared" si="27"/>
        <v>13107</v>
      </c>
      <c r="B289" s="168" t="str">
        <f t="shared" si="28"/>
        <v>HUECHURABA</v>
      </c>
      <c r="C289" s="227">
        <f t="shared" si="29"/>
        <v>1686078</v>
      </c>
      <c r="D289" s="171">
        <f t="shared" si="30"/>
        <v>1.6910708585000001E-3</v>
      </c>
      <c r="E289" s="170">
        <v>1</v>
      </c>
      <c r="F289" s="167"/>
      <c r="J289" s="65"/>
      <c r="K289" s="25">
        <f t="shared" si="25"/>
        <v>0</v>
      </c>
      <c r="L289" s="25">
        <v>13107</v>
      </c>
      <c r="M289" s="25" t="s">
        <v>78</v>
      </c>
      <c r="N289" s="25">
        <v>1.6910708585000001E-3</v>
      </c>
      <c r="O289" s="25">
        <v>1686078</v>
      </c>
      <c r="Q289" s="25">
        <v>13106</v>
      </c>
      <c r="R289" s="25" t="s">
        <v>408</v>
      </c>
      <c r="S289" s="25">
        <v>3.4058521608000001E-3</v>
      </c>
      <c r="T289" s="25">
        <v>1944201</v>
      </c>
      <c r="U289" s="25">
        <f t="shared" si="31"/>
        <v>3.4058521608000001E-3</v>
      </c>
      <c r="V289" s="25">
        <f t="shared" si="32"/>
        <v>1944201</v>
      </c>
    </row>
    <row r="290" spans="1:22" x14ac:dyDescent="0.3">
      <c r="A290" s="168">
        <f t="shared" si="27"/>
        <v>13108</v>
      </c>
      <c r="B290" s="168" t="str">
        <f t="shared" si="28"/>
        <v>INDEPENDENCIA</v>
      </c>
      <c r="C290" s="227">
        <f t="shared" si="29"/>
        <v>1488526</v>
      </c>
      <c r="D290" s="171">
        <f t="shared" si="30"/>
        <v>1.8860961234000002E-3</v>
      </c>
      <c r="E290" s="170">
        <v>1</v>
      </c>
      <c r="F290" s="167"/>
      <c r="J290" s="65"/>
      <c r="K290" s="25">
        <f t="shared" si="25"/>
        <v>0</v>
      </c>
      <c r="L290" s="25">
        <v>13108</v>
      </c>
      <c r="M290" s="25" t="s">
        <v>196</v>
      </c>
      <c r="N290" s="25">
        <v>1.8860961234000002E-3</v>
      </c>
      <c r="O290" s="25">
        <v>1488526</v>
      </c>
      <c r="Q290" s="25">
        <v>13107</v>
      </c>
      <c r="R290" s="25" t="s">
        <v>78</v>
      </c>
      <c r="S290" s="25">
        <v>1.6910708585000001E-3</v>
      </c>
      <c r="T290" s="25">
        <v>1686078</v>
      </c>
      <c r="U290" s="25">
        <f t="shared" si="31"/>
        <v>1.6910708585000001E-3</v>
      </c>
      <c r="V290" s="25">
        <f t="shared" si="32"/>
        <v>1686078</v>
      </c>
    </row>
    <row r="291" spans="1:22" x14ac:dyDescent="0.3">
      <c r="A291" s="168">
        <f t="shared" si="27"/>
        <v>13109</v>
      </c>
      <c r="B291" s="168" t="str">
        <f t="shared" si="28"/>
        <v>LA CISTERNA</v>
      </c>
      <c r="C291" s="227">
        <f t="shared" si="29"/>
        <v>1365844</v>
      </c>
      <c r="D291" s="171">
        <f t="shared" si="30"/>
        <v>1.6958954933999999E-3</v>
      </c>
      <c r="E291" s="170">
        <v>1</v>
      </c>
      <c r="F291" s="167"/>
      <c r="J291" s="65"/>
      <c r="K291" s="25">
        <f t="shared" si="25"/>
        <v>0</v>
      </c>
      <c r="L291" s="25">
        <v>13109</v>
      </c>
      <c r="M291" s="25" t="s">
        <v>108</v>
      </c>
      <c r="N291" s="25">
        <v>1.6958954933999999E-3</v>
      </c>
      <c r="O291" s="25">
        <v>1365844</v>
      </c>
      <c r="Q291" s="25">
        <v>13108</v>
      </c>
      <c r="R291" s="25" t="s">
        <v>196</v>
      </c>
      <c r="S291" s="25">
        <v>1.8860961234000002E-3</v>
      </c>
      <c r="T291" s="25">
        <v>1488526</v>
      </c>
      <c r="U291" s="25">
        <f t="shared" si="31"/>
        <v>1.8860961234000002E-3</v>
      </c>
      <c r="V291" s="25">
        <f t="shared" si="32"/>
        <v>1488526</v>
      </c>
    </row>
    <row r="292" spans="1:22" x14ac:dyDescent="0.3">
      <c r="A292" s="168">
        <f t="shared" si="27"/>
        <v>13110</v>
      </c>
      <c r="B292" s="168" t="str">
        <f t="shared" si="28"/>
        <v>LA FLORIDA</v>
      </c>
      <c r="C292" s="227">
        <f t="shared" si="29"/>
        <v>17302362</v>
      </c>
      <c r="D292" s="171">
        <f t="shared" si="30"/>
        <v>1.28835200069E-2</v>
      </c>
      <c r="E292" s="170">
        <v>1</v>
      </c>
      <c r="F292" s="167"/>
      <c r="J292" s="65"/>
      <c r="K292" s="25">
        <f t="shared" si="25"/>
        <v>0</v>
      </c>
      <c r="L292" s="25">
        <v>13110</v>
      </c>
      <c r="M292" s="25" t="s">
        <v>339</v>
      </c>
      <c r="N292" s="25">
        <v>1.28835200069E-2</v>
      </c>
      <c r="O292" s="25">
        <v>17302362</v>
      </c>
      <c r="Q292" s="25">
        <v>13109</v>
      </c>
      <c r="R292" s="25" t="s">
        <v>108</v>
      </c>
      <c r="S292" s="25">
        <v>1.6958954933999999E-3</v>
      </c>
      <c r="T292" s="25">
        <v>1365844</v>
      </c>
      <c r="U292" s="25">
        <f t="shared" si="31"/>
        <v>1.6958954933999999E-3</v>
      </c>
      <c r="V292" s="25">
        <f t="shared" si="32"/>
        <v>1365844</v>
      </c>
    </row>
    <row r="293" spans="1:22" x14ac:dyDescent="0.3">
      <c r="A293" s="168">
        <f t="shared" si="27"/>
        <v>13111</v>
      </c>
      <c r="B293" s="168" t="str">
        <f t="shared" si="28"/>
        <v>LA GRANJA</v>
      </c>
      <c r="C293" s="227">
        <f t="shared" si="29"/>
        <v>7942840</v>
      </c>
      <c r="D293" s="171">
        <f t="shared" si="30"/>
        <v>7.0331093244999998E-3</v>
      </c>
      <c r="E293" s="170">
        <v>1</v>
      </c>
      <c r="F293" s="167"/>
      <c r="J293" s="65"/>
      <c r="K293" s="25">
        <f t="shared" si="25"/>
        <v>0</v>
      </c>
      <c r="L293" s="25">
        <v>13111</v>
      </c>
      <c r="M293" s="25" t="s">
        <v>279</v>
      </c>
      <c r="N293" s="25">
        <v>7.0331093244999998E-3</v>
      </c>
      <c r="O293" s="25">
        <v>7942840</v>
      </c>
      <c r="Q293" s="25">
        <v>13110</v>
      </c>
      <c r="R293" s="25" t="s">
        <v>339</v>
      </c>
      <c r="S293" s="25">
        <v>1.28835200069E-2</v>
      </c>
      <c r="T293" s="25">
        <v>17302362</v>
      </c>
      <c r="U293" s="25">
        <f t="shared" si="31"/>
        <v>1.28835200069E-2</v>
      </c>
      <c r="V293" s="25">
        <f t="shared" si="32"/>
        <v>17302362</v>
      </c>
    </row>
    <row r="294" spans="1:22" x14ac:dyDescent="0.3">
      <c r="A294" s="168">
        <f t="shared" si="27"/>
        <v>13112</v>
      </c>
      <c r="B294" s="168" t="str">
        <f t="shared" si="28"/>
        <v>LA PINTANA</v>
      </c>
      <c r="C294" s="227">
        <f t="shared" si="29"/>
        <v>13596813</v>
      </c>
      <c r="D294" s="171">
        <f t="shared" si="30"/>
        <v>1.2814903463700001E-2</v>
      </c>
      <c r="E294" s="170">
        <v>1</v>
      </c>
      <c r="F294" s="167"/>
      <c r="J294" s="65"/>
      <c r="K294" s="25">
        <f t="shared" si="25"/>
        <v>0</v>
      </c>
      <c r="L294" s="25">
        <v>13112</v>
      </c>
      <c r="M294" s="25" t="s">
        <v>131</v>
      </c>
      <c r="N294" s="25">
        <v>1.2814903463700001E-2</v>
      </c>
      <c r="O294" s="25">
        <v>13596813</v>
      </c>
      <c r="Q294" s="25">
        <v>13111</v>
      </c>
      <c r="R294" s="25" t="s">
        <v>279</v>
      </c>
      <c r="S294" s="25">
        <v>7.0331093244999998E-3</v>
      </c>
      <c r="T294" s="25">
        <v>7942840</v>
      </c>
      <c r="U294" s="25">
        <f t="shared" si="31"/>
        <v>7.0331093244999998E-3</v>
      </c>
      <c r="V294" s="25">
        <f t="shared" si="32"/>
        <v>7942840</v>
      </c>
    </row>
    <row r="295" spans="1:22" x14ac:dyDescent="0.3">
      <c r="A295" s="168">
        <f t="shared" si="27"/>
        <v>13113</v>
      </c>
      <c r="B295" s="168" t="str">
        <f t="shared" si="28"/>
        <v>LA REINA</v>
      </c>
      <c r="C295" s="227">
        <f t="shared" si="29"/>
        <v>845622</v>
      </c>
      <c r="D295" s="171">
        <f t="shared" si="30"/>
        <v>1.1122911012999999E-3</v>
      </c>
      <c r="E295" s="170">
        <v>1</v>
      </c>
      <c r="F295" s="167"/>
      <c r="J295" s="65"/>
      <c r="K295" s="25">
        <f t="shared" si="25"/>
        <v>0</v>
      </c>
      <c r="L295" s="25">
        <v>13113</v>
      </c>
      <c r="M295" s="25" t="s">
        <v>250</v>
      </c>
      <c r="N295" s="25">
        <v>1.1122911012999999E-3</v>
      </c>
      <c r="O295" s="25">
        <v>845622</v>
      </c>
      <c r="Q295" s="25">
        <v>13112</v>
      </c>
      <c r="R295" s="25" t="s">
        <v>131</v>
      </c>
      <c r="S295" s="25">
        <v>1.2814903463700001E-2</v>
      </c>
      <c r="T295" s="25">
        <v>13596813</v>
      </c>
      <c r="U295" s="25">
        <f t="shared" si="31"/>
        <v>1.2814903463700001E-2</v>
      </c>
      <c r="V295" s="25">
        <f t="shared" si="32"/>
        <v>13596813</v>
      </c>
    </row>
    <row r="296" spans="1:22" x14ac:dyDescent="0.3">
      <c r="A296" s="168">
        <f t="shared" si="27"/>
        <v>13114</v>
      </c>
      <c r="B296" s="168" t="str">
        <f t="shared" si="28"/>
        <v>LAS CONDES</v>
      </c>
      <c r="C296" s="227">
        <f t="shared" si="29"/>
        <v>1958647</v>
      </c>
      <c r="D296" s="171">
        <f t="shared" si="30"/>
        <v>8.9549938039999992E-4</v>
      </c>
      <c r="E296" s="170">
        <v>1</v>
      </c>
      <c r="F296" s="167"/>
      <c r="J296" s="65"/>
      <c r="K296" s="25">
        <f t="shared" si="25"/>
        <v>0</v>
      </c>
      <c r="L296" s="25">
        <v>13114</v>
      </c>
      <c r="M296" s="25" t="s">
        <v>340</v>
      </c>
      <c r="N296" s="25">
        <v>8.9549938039999992E-4</v>
      </c>
      <c r="O296" s="25">
        <v>1958647</v>
      </c>
      <c r="Q296" s="25">
        <v>13113</v>
      </c>
      <c r="R296" s="25" t="s">
        <v>250</v>
      </c>
      <c r="S296" s="25">
        <v>1.1122911012999999E-3</v>
      </c>
      <c r="T296" s="25">
        <v>845622</v>
      </c>
      <c r="U296" s="25">
        <f t="shared" si="31"/>
        <v>1.1122911012999999E-3</v>
      </c>
      <c r="V296" s="25">
        <f t="shared" si="32"/>
        <v>845622</v>
      </c>
    </row>
    <row r="297" spans="1:22" x14ac:dyDescent="0.3">
      <c r="A297" s="168">
        <f t="shared" si="27"/>
        <v>13115</v>
      </c>
      <c r="B297" s="168" t="str">
        <f t="shared" si="28"/>
        <v>LO BARNECHEA</v>
      </c>
      <c r="C297" s="227">
        <f t="shared" si="29"/>
        <v>1024650</v>
      </c>
      <c r="D297" s="171">
        <f t="shared" si="30"/>
        <v>1.2562918622999999E-3</v>
      </c>
      <c r="E297" s="170">
        <v>1</v>
      </c>
      <c r="F297" s="167"/>
      <c r="J297" s="65"/>
      <c r="K297" s="25">
        <f t="shared" si="25"/>
        <v>0</v>
      </c>
      <c r="L297" s="25">
        <v>13115</v>
      </c>
      <c r="M297" s="25" t="s">
        <v>139</v>
      </c>
      <c r="N297" s="25">
        <v>1.2562918622999999E-3</v>
      </c>
      <c r="O297" s="25">
        <v>1024650</v>
      </c>
      <c r="Q297" s="25">
        <v>13114</v>
      </c>
      <c r="R297" s="25" t="s">
        <v>340</v>
      </c>
      <c r="S297" s="25">
        <v>8.9549938039999992E-4</v>
      </c>
      <c r="T297" s="25">
        <v>1958647</v>
      </c>
      <c r="U297" s="25">
        <f t="shared" si="31"/>
        <v>8.9549938039999992E-4</v>
      </c>
      <c r="V297" s="25">
        <f t="shared" si="32"/>
        <v>1958647</v>
      </c>
    </row>
    <row r="298" spans="1:22" x14ac:dyDescent="0.3">
      <c r="A298" s="168">
        <f t="shared" si="27"/>
        <v>13116</v>
      </c>
      <c r="B298" s="168" t="str">
        <f t="shared" si="28"/>
        <v>LO ESPEJO</v>
      </c>
      <c r="C298" s="227">
        <f t="shared" si="29"/>
        <v>6515977</v>
      </c>
      <c r="D298" s="171">
        <f t="shared" si="30"/>
        <v>5.7013630173999999E-3</v>
      </c>
      <c r="E298" s="170">
        <v>1</v>
      </c>
      <c r="F298" s="167"/>
      <c r="J298" s="65"/>
      <c r="K298" s="25">
        <f t="shared" si="25"/>
        <v>0</v>
      </c>
      <c r="L298" s="25">
        <v>13116</v>
      </c>
      <c r="M298" s="25" t="s">
        <v>22</v>
      </c>
      <c r="N298" s="25">
        <v>5.7013630173999999E-3</v>
      </c>
      <c r="O298" s="25">
        <v>6515977</v>
      </c>
      <c r="Q298" s="25">
        <v>13115</v>
      </c>
      <c r="R298" s="25" t="s">
        <v>139</v>
      </c>
      <c r="S298" s="25">
        <v>1.2562918622999999E-3</v>
      </c>
      <c r="T298" s="25">
        <v>1024650</v>
      </c>
      <c r="U298" s="25">
        <f t="shared" si="31"/>
        <v>1.2562918622999999E-3</v>
      </c>
      <c r="V298" s="25">
        <f t="shared" si="32"/>
        <v>1024650</v>
      </c>
    </row>
    <row r="299" spans="1:22" x14ac:dyDescent="0.3">
      <c r="A299" s="168">
        <f t="shared" si="27"/>
        <v>13117</v>
      </c>
      <c r="B299" s="168" t="str">
        <f t="shared" si="28"/>
        <v>LO PRADO</v>
      </c>
      <c r="C299" s="227">
        <f t="shared" si="29"/>
        <v>6092290</v>
      </c>
      <c r="D299" s="171">
        <f t="shared" si="30"/>
        <v>5.3669248663E-3</v>
      </c>
      <c r="E299" s="170">
        <v>1</v>
      </c>
      <c r="F299" s="167"/>
      <c r="J299" s="65"/>
      <c r="K299" s="25">
        <f t="shared" si="25"/>
        <v>0</v>
      </c>
      <c r="L299" s="25">
        <v>13117</v>
      </c>
      <c r="M299" s="25" t="s">
        <v>33</v>
      </c>
      <c r="N299" s="25">
        <v>5.3669248663E-3</v>
      </c>
      <c r="O299" s="25">
        <v>6092290</v>
      </c>
      <c r="Q299" s="25">
        <v>13116</v>
      </c>
      <c r="R299" s="25" t="s">
        <v>22</v>
      </c>
      <c r="S299" s="25">
        <v>5.7013630173999999E-3</v>
      </c>
      <c r="T299" s="25">
        <v>6515977</v>
      </c>
      <c r="U299" s="25">
        <f t="shared" si="31"/>
        <v>5.7013630173999999E-3</v>
      </c>
      <c r="V299" s="25">
        <f t="shared" si="32"/>
        <v>6515977</v>
      </c>
    </row>
    <row r="300" spans="1:22" x14ac:dyDescent="0.3">
      <c r="A300" s="168">
        <f t="shared" si="27"/>
        <v>13118</v>
      </c>
      <c r="B300" s="168" t="str">
        <f t="shared" si="28"/>
        <v>MACUL</v>
      </c>
      <c r="C300" s="227">
        <f t="shared" si="29"/>
        <v>2064753</v>
      </c>
      <c r="D300" s="171">
        <f t="shared" si="30"/>
        <v>2.3811955686999999E-3</v>
      </c>
      <c r="E300" s="170">
        <v>1</v>
      </c>
      <c r="F300" s="167"/>
      <c r="J300" s="65"/>
      <c r="K300" s="25">
        <f t="shared" si="25"/>
        <v>0</v>
      </c>
      <c r="L300" s="25">
        <v>13118</v>
      </c>
      <c r="M300" s="25" t="s">
        <v>209</v>
      </c>
      <c r="N300" s="25">
        <v>2.3811955686999999E-3</v>
      </c>
      <c r="O300" s="25">
        <v>2064753</v>
      </c>
      <c r="Q300" s="25">
        <v>13117</v>
      </c>
      <c r="R300" s="25" t="s">
        <v>33</v>
      </c>
      <c r="S300" s="25">
        <v>5.3669248663E-3</v>
      </c>
      <c r="T300" s="25">
        <v>6092290</v>
      </c>
      <c r="U300" s="25">
        <f t="shared" si="31"/>
        <v>5.3669248663E-3</v>
      </c>
      <c r="V300" s="25">
        <f t="shared" si="32"/>
        <v>6092290</v>
      </c>
    </row>
    <row r="301" spans="1:22" x14ac:dyDescent="0.3">
      <c r="A301" s="168">
        <f t="shared" si="27"/>
        <v>13119</v>
      </c>
      <c r="B301" s="168" t="str">
        <f t="shared" si="28"/>
        <v>MAIPU</v>
      </c>
      <c r="C301" s="227">
        <f t="shared" si="29"/>
        <v>30546585</v>
      </c>
      <c r="D301" s="171">
        <f t="shared" si="30"/>
        <v>3.5524881712800001E-2</v>
      </c>
      <c r="E301" s="170">
        <v>1</v>
      </c>
      <c r="F301" s="167"/>
      <c r="J301" s="65"/>
      <c r="K301" s="25">
        <f t="shared" si="25"/>
        <v>0</v>
      </c>
      <c r="L301" s="25">
        <v>13119</v>
      </c>
      <c r="M301" s="25" t="s">
        <v>396</v>
      </c>
      <c r="N301" s="25">
        <v>3.5524881712800001E-2</v>
      </c>
      <c r="O301" s="25">
        <v>30546585</v>
      </c>
      <c r="Q301" s="25">
        <v>13118</v>
      </c>
      <c r="R301" s="25" t="s">
        <v>209</v>
      </c>
      <c r="S301" s="25">
        <v>2.3811955686999999E-3</v>
      </c>
      <c r="T301" s="25">
        <v>2064753</v>
      </c>
      <c r="U301" s="25">
        <f t="shared" si="31"/>
        <v>2.3811955686999999E-3</v>
      </c>
      <c r="V301" s="25">
        <f t="shared" si="32"/>
        <v>2064753</v>
      </c>
    </row>
    <row r="302" spans="1:22" x14ac:dyDescent="0.3">
      <c r="A302" s="168">
        <f t="shared" si="27"/>
        <v>13120</v>
      </c>
      <c r="B302" s="168" t="str">
        <f t="shared" si="28"/>
        <v>ÑUÑOA</v>
      </c>
      <c r="C302" s="227">
        <f t="shared" si="29"/>
        <v>1847234</v>
      </c>
      <c r="D302" s="171">
        <f t="shared" si="30"/>
        <v>1.3106777553999998E-3</v>
      </c>
      <c r="E302" s="170">
        <v>1</v>
      </c>
      <c r="F302" s="167"/>
      <c r="J302" s="65"/>
      <c r="K302" s="25">
        <f t="shared" si="25"/>
        <v>0</v>
      </c>
      <c r="L302" s="25">
        <v>13120</v>
      </c>
      <c r="M302" s="25" t="s">
        <v>341</v>
      </c>
      <c r="N302" s="25">
        <v>1.3106777553999998E-3</v>
      </c>
      <c r="O302" s="25">
        <v>1847234</v>
      </c>
      <c r="Q302" s="25">
        <v>13119</v>
      </c>
      <c r="R302" s="25" t="s">
        <v>396</v>
      </c>
      <c r="S302" s="25">
        <v>3.5524881712800001E-2</v>
      </c>
      <c r="T302" s="25">
        <v>30546585</v>
      </c>
      <c r="U302" s="25">
        <f t="shared" si="31"/>
        <v>3.5524881712800001E-2</v>
      </c>
      <c r="V302" s="25">
        <f t="shared" si="32"/>
        <v>30546585</v>
      </c>
    </row>
    <row r="303" spans="1:22" x14ac:dyDescent="0.3">
      <c r="A303" s="168">
        <f t="shared" si="27"/>
        <v>13121</v>
      </c>
      <c r="B303" s="168" t="str">
        <f t="shared" si="28"/>
        <v>PEDRO AGUIRRE CERDA</v>
      </c>
      <c r="C303" s="227">
        <f t="shared" si="29"/>
        <v>5060555</v>
      </c>
      <c r="D303" s="171">
        <f t="shared" si="30"/>
        <v>4.5713912088E-3</v>
      </c>
      <c r="E303" s="170">
        <v>1</v>
      </c>
      <c r="F303" s="167"/>
      <c r="J303" s="65"/>
      <c r="K303" s="25">
        <f t="shared" si="25"/>
        <v>0</v>
      </c>
      <c r="L303" s="25">
        <v>13121</v>
      </c>
      <c r="M303" s="25" t="s">
        <v>21</v>
      </c>
      <c r="N303" s="25">
        <v>4.5713912088E-3</v>
      </c>
      <c r="O303" s="25">
        <v>5060555</v>
      </c>
      <c r="Q303" s="25">
        <v>13120</v>
      </c>
      <c r="R303" s="25" t="s">
        <v>341</v>
      </c>
      <c r="S303" s="25">
        <v>1.3106777553999998E-3</v>
      </c>
      <c r="T303" s="25">
        <v>1847234</v>
      </c>
      <c r="U303" s="25">
        <f t="shared" si="31"/>
        <v>1.3106777553999998E-3</v>
      </c>
      <c r="V303" s="25">
        <f t="shared" si="32"/>
        <v>1847234</v>
      </c>
    </row>
    <row r="304" spans="1:22" x14ac:dyDescent="0.3">
      <c r="A304" s="168">
        <f t="shared" si="27"/>
        <v>13122</v>
      </c>
      <c r="B304" s="168" t="str">
        <f t="shared" si="28"/>
        <v>PEÑALOLEN</v>
      </c>
      <c r="C304" s="227">
        <f t="shared" si="29"/>
        <v>8676836</v>
      </c>
      <c r="D304" s="171">
        <f t="shared" si="30"/>
        <v>4.430052839E-3</v>
      </c>
      <c r="E304" s="170">
        <v>1</v>
      </c>
      <c r="F304" s="167"/>
      <c r="J304" s="65"/>
      <c r="K304" s="25">
        <f t="shared" si="25"/>
        <v>0</v>
      </c>
      <c r="L304" s="25">
        <v>13122</v>
      </c>
      <c r="M304" s="25" t="s">
        <v>407</v>
      </c>
      <c r="N304" s="25">
        <v>4.430052839E-3</v>
      </c>
      <c r="O304" s="25">
        <v>8676836</v>
      </c>
      <c r="Q304" s="25">
        <v>13121</v>
      </c>
      <c r="R304" s="25" t="s">
        <v>21</v>
      </c>
      <c r="S304" s="25">
        <v>4.5713912088E-3</v>
      </c>
      <c r="T304" s="25">
        <v>5060555</v>
      </c>
      <c r="U304" s="25">
        <f t="shared" si="31"/>
        <v>4.5713912088E-3</v>
      </c>
      <c r="V304" s="25">
        <f t="shared" si="32"/>
        <v>5060555</v>
      </c>
    </row>
    <row r="305" spans="1:22" x14ac:dyDescent="0.3">
      <c r="A305" s="168">
        <f t="shared" si="27"/>
        <v>13123</v>
      </c>
      <c r="B305" s="168" t="str">
        <f t="shared" si="28"/>
        <v>PROVIDENCIA</v>
      </c>
      <c r="C305" s="227">
        <f t="shared" si="29"/>
        <v>1123318</v>
      </c>
      <c r="D305" s="171">
        <f t="shared" si="30"/>
        <v>7.4484636569999987E-4</v>
      </c>
      <c r="E305" s="170">
        <v>1</v>
      </c>
      <c r="F305" s="167"/>
      <c r="J305" s="65"/>
      <c r="K305" s="25">
        <f t="shared" si="25"/>
        <v>0</v>
      </c>
      <c r="L305" s="25">
        <v>13123</v>
      </c>
      <c r="M305" s="25" t="s">
        <v>206</v>
      </c>
      <c r="N305" s="25">
        <v>7.4484636569999987E-4</v>
      </c>
      <c r="O305" s="25">
        <v>1123318</v>
      </c>
      <c r="Q305" s="25">
        <v>13122</v>
      </c>
      <c r="R305" s="25" t="s">
        <v>407</v>
      </c>
      <c r="S305" s="25">
        <v>4.430052839E-3</v>
      </c>
      <c r="T305" s="25">
        <v>8676836</v>
      </c>
      <c r="U305" s="25">
        <f t="shared" si="31"/>
        <v>4.430052839E-3</v>
      </c>
      <c r="V305" s="25">
        <f t="shared" si="32"/>
        <v>8676836</v>
      </c>
    </row>
    <row r="306" spans="1:22" x14ac:dyDescent="0.3">
      <c r="A306" s="168">
        <f t="shared" si="27"/>
        <v>13124</v>
      </c>
      <c r="B306" s="168" t="str">
        <f t="shared" si="28"/>
        <v>PUDAHUEL</v>
      </c>
      <c r="C306" s="227">
        <f t="shared" si="29"/>
        <v>9200630</v>
      </c>
      <c r="D306" s="171">
        <f t="shared" si="30"/>
        <v>6.6951766361000005E-3</v>
      </c>
      <c r="E306" s="170">
        <v>1</v>
      </c>
      <c r="F306" s="167"/>
      <c r="J306" s="65"/>
      <c r="K306" s="25">
        <f t="shared" si="25"/>
        <v>0</v>
      </c>
      <c r="L306" s="25">
        <v>13124</v>
      </c>
      <c r="M306" s="25" t="s">
        <v>126</v>
      </c>
      <c r="N306" s="25">
        <v>6.6951766361000005E-3</v>
      </c>
      <c r="O306" s="25">
        <v>9200630</v>
      </c>
      <c r="Q306" s="25">
        <v>13123</v>
      </c>
      <c r="R306" s="25" t="s">
        <v>206</v>
      </c>
      <c r="S306" s="25">
        <v>7.4484636569999987E-4</v>
      </c>
      <c r="T306" s="25">
        <v>1123318</v>
      </c>
      <c r="U306" s="25">
        <f t="shared" si="31"/>
        <v>7.4484636569999987E-4</v>
      </c>
      <c r="V306" s="25">
        <f t="shared" si="32"/>
        <v>1123318</v>
      </c>
    </row>
    <row r="307" spans="1:22" x14ac:dyDescent="0.3">
      <c r="A307" s="168">
        <f t="shared" si="27"/>
        <v>13125</v>
      </c>
      <c r="B307" s="168" t="str">
        <f t="shared" si="28"/>
        <v>QUILICURA</v>
      </c>
      <c r="C307" s="227">
        <f t="shared" si="29"/>
        <v>4338754</v>
      </c>
      <c r="D307" s="171">
        <f t="shared" si="30"/>
        <v>5.5018371205999995E-3</v>
      </c>
      <c r="E307" s="170">
        <v>1</v>
      </c>
      <c r="F307" s="167"/>
      <c r="J307" s="65"/>
      <c r="K307" s="25">
        <f t="shared" si="25"/>
        <v>0</v>
      </c>
      <c r="L307" s="25">
        <v>13125</v>
      </c>
      <c r="M307" s="25" t="s">
        <v>230</v>
      </c>
      <c r="N307" s="25">
        <v>5.5018371205999995E-3</v>
      </c>
      <c r="O307" s="25">
        <v>4338754</v>
      </c>
      <c r="Q307" s="25">
        <v>13124</v>
      </c>
      <c r="R307" s="25" t="s">
        <v>126</v>
      </c>
      <c r="S307" s="25">
        <v>6.6951766361000005E-3</v>
      </c>
      <c r="T307" s="25">
        <v>9200630</v>
      </c>
      <c r="U307" s="25">
        <f t="shared" si="31"/>
        <v>6.6951766361000005E-3</v>
      </c>
      <c r="V307" s="25">
        <f t="shared" si="32"/>
        <v>9200630</v>
      </c>
    </row>
    <row r="308" spans="1:22" x14ac:dyDescent="0.3">
      <c r="A308" s="168">
        <f t="shared" si="27"/>
        <v>13126</v>
      </c>
      <c r="B308" s="168" t="str">
        <f t="shared" si="28"/>
        <v>QUINTA NORMAL</v>
      </c>
      <c r="C308" s="227">
        <f t="shared" si="29"/>
        <v>2218425</v>
      </c>
      <c r="D308" s="171">
        <f t="shared" si="30"/>
        <v>2.8032647458999999E-3</v>
      </c>
      <c r="E308" s="170">
        <v>1</v>
      </c>
      <c r="F308" s="167"/>
      <c r="J308" s="65"/>
      <c r="K308" s="25">
        <f t="shared" si="25"/>
        <v>0</v>
      </c>
      <c r="L308" s="25">
        <v>13126</v>
      </c>
      <c r="M308" s="25" t="s">
        <v>106</v>
      </c>
      <c r="N308" s="25">
        <v>2.8032647458999999E-3</v>
      </c>
      <c r="O308" s="25">
        <v>2218425</v>
      </c>
      <c r="Q308" s="25">
        <v>13125</v>
      </c>
      <c r="R308" s="25" t="s">
        <v>230</v>
      </c>
      <c r="S308" s="25">
        <v>5.5018371205999995E-3</v>
      </c>
      <c r="T308" s="25">
        <v>4338754</v>
      </c>
      <c r="U308" s="25">
        <f t="shared" si="31"/>
        <v>5.5018371205999995E-3</v>
      </c>
      <c r="V308" s="25">
        <f t="shared" si="32"/>
        <v>4338754</v>
      </c>
    </row>
    <row r="309" spans="1:22" x14ac:dyDescent="0.3">
      <c r="A309" s="168">
        <f t="shared" si="27"/>
        <v>13127</v>
      </c>
      <c r="B309" s="168" t="str">
        <f t="shared" si="28"/>
        <v>RECOLETA</v>
      </c>
      <c r="C309" s="227">
        <f t="shared" si="29"/>
        <v>2346907</v>
      </c>
      <c r="D309" s="171">
        <f t="shared" si="30"/>
        <v>2.9372097476999997E-3</v>
      </c>
      <c r="E309" s="170">
        <v>1</v>
      </c>
      <c r="F309" s="167"/>
      <c r="J309" s="65"/>
      <c r="K309" s="25">
        <f t="shared" si="25"/>
        <v>0</v>
      </c>
      <c r="L309" s="25">
        <v>13127</v>
      </c>
      <c r="M309" s="25" t="s">
        <v>235</v>
      </c>
      <c r="N309" s="25">
        <v>2.9372097476999997E-3</v>
      </c>
      <c r="O309" s="25">
        <v>2346907</v>
      </c>
      <c r="Q309" s="25">
        <v>13126</v>
      </c>
      <c r="R309" s="25" t="s">
        <v>106</v>
      </c>
      <c r="S309" s="25">
        <v>2.8032647458999999E-3</v>
      </c>
      <c r="T309" s="25">
        <v>2218425</v>
      </c>
      <c r="U309" s="25">
        <f t="shared" si="31"/>
        <v>2.8032647458999999E-3</v>
      </c>
      <c r="V309" s="25">
        <f t="shared" si="32"/>
        <v>2218425</v>
      </c>
    </row>
    <row r="310" spans="1:22" x14ac:dyDescent="0.3">
      <c r="A310" s="168">
        <f t="shared" si="27"/>
        <v>13128</v>
      </c>
      <c r="B310" s="168" t="str">
        <f t="shared" si="28"/>
        <v>RENCA</v>
      </c>
      <c r="C310" s="227">
        <f t="shared" si="29"/>
        <v>4448618</v>
      </c>
      <c r="D310" s="171">
        <f t="shared" si="30"/>
        <v>4.8896555760999999E-3</v>
      </c>
      <c r="E310" s="170">
        <v>1</v>
      </c>
      <c r="F310" s="167"/>
      <c r="J310" s="65"/>
      <c r="K310" s="25">
        <f t="shared" si="25"/>
        <v>0</v>
      </c>
      <c r="L310" s="25">
        <v>13128</v>
      </c>
      <c r="M310" s="25" t="s">
        <v>82</v>
      </c>
      <c r="N310" s="25">
        <v>4.8896555760999999E-3</v>
      </c>
      <c r="O310" s="25">
        <v>4448618</v>
      </c>
      <c r="Q310" s="25">
        <v>13127</v>
      </c>
      <c r="R310" s="25" t="s">
        <v>235</v>
      </c>
      <c r="S310" s="25">
        <v>2.9372097476999997E-3</v>
      </c>
      <c r="T310" s="25">
        <v>2346907</v>
      </c>
      <c r="U310" s="25">
        <f t="shared" si="31"/>
        <v>2.9372097476999997E-3</v>
      </c>
      <c r="V310" s="25">
        <f t="shared" si="32"/>
        <v>2346907</v>
      </c>
    </row>
    <row r="311" spans="1:22" x14ac:dyDescent="0.3">
      <c r="A311" s="168">
        <f t="shared" si="27"/>
        <v>13129</v>
      </c>
      <c r="B311" s="168" t="str">
        <f t="shared" si="28"/>
        <v>SAN JOAQUIN</v>
      </c>
      <c r="C311" s="227">
        <f t="shared" si="29"/>
        <v>2458792</v>
      </c>
      <c r="D311" s="171">
        <f t="shared" si="30"/>
        <v>3.0288699789000001E-3</v>
      </c>
      <c r="E311" s="170">
        <v>1</v>
      </c>
      <c r="F311" s="167"/>
      <c r="J311" s="65"/>
      <c r="K311" s="25">
        <f t="shared" si="25"/>
        <v>0</v>
      </c>
      <c r="L311" s="25">
        <v>13129</v>
      </c>
      <c r="M311" s="25" t="s">
        <v>406</v>
      </c>
      <c r="N311" s="25">
        <v>3.0288699789000001E-3</v>
      </c>
      <c r="O311" s="25">
        <v>2458792</v>
      </c>
      <c r="Q311" s="25">
        <v>13128</v>
      </c>
      <c r="R311" s="25" t="s">
        <v>82</v>
      </c>
      <c r="S311" s="25">
        <v>4.8896555760999999E-3</v>
      </c>
      <c r="T311" s="25">
        <v>4448618</v>
      </c>
      <c r="U311" s="25">
        <f t="shared" si="31"/>
        <v>4.8896555760999999E-3</v>
      </c>
      <c r="V311" s="25">
        <f t="shared" si="32"/>
        <v>4448618</v>
      </c>
    </row>
    <row r="312" spans="1:22" x14ac:dyDescent="0.3">
      <c r="A312" s="168">
        <f t="shared" si="27"/>
        <v>13130</v>
      </c>
      <c r="B312" s="168" t="str">
        <f t="shared" si="28"/>
        <v>SAN MIGUEL</v>
      </c>
      <c r="C312" s="227">
        <f t="shared" si="29"/>
        <v>992353</v>
      </c>
      <c r="D312" s="171">
        <f t="shared" si="30"/>
        <v>1.2778436080999999E-3</v>
      </c>
      <c r="E312" s="170">
        <v>1</v>
      </c>
      <c r="F312" s="167"/>
      <c r="J312" s="65"/>
      <c r="K312" s="25">
        <f t="shared" si="25"/>
        <v>0</v>
      </c>
      <c r="L312" s="25">
        <v>13130</v>
      </c>
      <c r="M312" s="25" t="s">
        <v>197</v>
      </c>
      <c r="N312" s="25">
        <v>1.2778436080999999E-3</v>
      </c>
      <c r="O312" s="25">
        <v>992353</v>
      </c>
      <c r="Q312" s="25">
        <v>13129</v>
      </c>
      <c r="R312" s="25" t="s">
        <v>406</v>
      </c>
      <c r="S312" s="25">
        <v>3.0288699789000001E-3</v>
      </c>
      <c r="T312" s="25">
        <v>2458792</v>
      </c>
      <c r="U312" s="25">
        <f t="shared" si="31"/>
        <v>3.0288699789000001E-3</v>
      </c>
      <c r="V312" s="25">
        <f t="shared" si="32"/>
        <v>2458792</v>
      </c>
    </row>
    <row r="313" spans="1:22" x14ac:dyDescent="0.3">
      <c r="A313" s="168">
        <f t="shared" si="27"/>
        <v>13131</v>
      </c>
      <c r="B313" s="168" t="str">
        <f t="shared" si="28"/>
        <v>SAN RAMON</v>
      </c>
      <c r="C313" s="227">
        <f t="shared" si="29"/>
        <v>5844557</v>
      </c>
      <c r="D313" s="171">
        <f t="shared" si="30"/>
        <v>5.0946386702E-3</v>
      </c>
      <c r="E313" s="170">
        <v>1</v>
      </c>
      <c r="F313" s="167"/>
      <c r="J313" s="65"/>
      <c r="K313" s="25">
        <f t="shared" si="25"/>
        <v>0</v>
      </c>
      <c r="L313" s="25">
        <v>13131</v>
      </c>
      <c r="M313" s="25" t="s">
        <v>405</v>
      </c>
      <c r="N313" s="25">
        <v>5.0946386702E-3</v>
      </c>
      <c r="O313" s="25">
        <v>5844557</v>
      </c>
      <c r="Q313" s="25">
        <v>13130</v>
      </c>
      <c r="R313" s="25" t="s">
        <v>197</v>
      </c>
      <c r="S313" s="25">
        <v>1.2778436080999999E-3</v>
      </c>
      <c r="T313" s="25">
        <v>992353</v>
      </c>
      <c r="U313" s="25">
        <f t="shared" si="31"/>
        <v>1.2778436080999999E-3</v>
      </c>
      <c r="V313" s="25">
        <f t="shared" si="32"/>
        <v>992353</v>
      </c>
    </row>
    <row r="314" spans="1:22" x14ac:dyDescent="0.3">
      <c r="A314" s="168">
        <f t="shared" si="27"/>
        <v>13132</v>
      </c>
      <c r="B314" s="168" t="str">
        <f t="shared" si="28"/>
        <v>VITACURA</v>
      </c>
      <c r="C314" s="227">
        <f t="shared" si="29"/>
        <v>885919</v>
      </c>
      <c r="D314" s="171">
        <f t="shared" si="30"/>
        <v>7.2609662439999999E-4</v>
      </c>
      <c r="E314" s="170">
        <v>1</v>
      </c>
      <c r="F314" s="167"/>
      <c r="J314" s="65"/>
      <c r="K314" s="25">
        <f t="shared" si="25"/>
        <v>0</v>
      </c>
      <c r="L314" s="25">
        <v>13132</v>
      </c>
      <c r="M314" s="25" t="s">
        <v>267</v>
      </c>
      <c r="N314" s="25">
        <v>7.2609662439999999E-4</v>
      </c>
      <c r="O314" s="25">
        <v>885919</v>
      </c>
      <c r="Q314" s="25">
        <v>13131</v>
      </c>
      <c r="R314" s="25" t="s">
        <v>405</v>
      </c>
      <c r="S314" s="25">
        <v>5.0946386702E-3</v>
      </c>
      <c r="T314" s="25">
        <v>5844557</v>
      </c>
      <c r="U314" s="25">
        <f t="shared" si="31"/>
        <v>5.0946386702E-3</v>
      </c>
      <c r="V314" s="25">
        <f t="shared" si="32"/>
        <v>5844557</v>
      </c>
    </row>
    <row r="315" spans="1:22" x14ac:dyDescent="0.3">
      <c r="A315" s="168">
        <f t="shared" si="27"/>
        <v>13201</v>
      </c>
      <c r="B315" s="168" t="str">
        <f t="shared" si="28"/>
        <v>PUENTE ALTO</v>
      </c>
      <c r="C315" s="227">
        <f t="shared" si="29"/>
        <v>37893008</v>
      </c>
      <c r="D315" s="171">
        <f t="shared" si="30"/>
        <v>4.0786087708300001E-2</v>
      </c>
      <c r="E315" s="170">
        <v>1</v>
      </c>
      <c r="F315" s="167"/>
      <c r="J315" s="65"/>
      <c r="K315" s="25">
        <f t="shared" si="25"/>
        <v>0</v>
      </c>
      <c r="L315" s="25">
        <v>13201</v>
      </c>
      <c r="M315" s="25" t="s">
        <v>68</v>
      </c>
      <c r="N315" s="25">
        <v>4.0786087708300001E-2</v>
      </c>
      <c r="O315" s="25">
        <v>37893008</v>
      </c>
      <c r="Q315" s="25">
        <v>13132</v>
      </c>
      <c r="R315" s="25" t="s">
        <v>267</v>
      </c>
      <c r="S315" s="25">
        <v>7.2609662439999999E-4</v>
      </c>
      <c r="T315" s="25">
        <v>885919</v>
      </c>
      <c r="U315" s="25">
        <f t="shared" si="31"/>
        <v>7.2609662439999999E-4</v>
      </c>
      <c r="V315" s="25">
        <f t="shared" si="32"/>
        <v>885919</v>
      </c>
    </row>
    <row r="316" spans="1:22" x14ac:dyDescent="0.3">
      <c r="A316" s="168">
        <f t="shared" si="27"/>
        <v>13202</v>
      </c>
      <c r="B316" s="168" t="str">
        <f t="shared" si="28"/>
        <v>PIRQUE</v>
      </c>
      <c r="C316" s="227">
        <f t="shared" si="29"/>
        <v>607289</v>
      </c>
      <c r="D316" s="171">
        <f t="shared" si="30"/>
        <v>9.1759444879999986E-4</v>
      </c>
      <c r="E316" s="170">
        <v>2</v>
      </c>
      <c r="F316" s="167"/>
      <c r="J316" s="65"/>
      <c r="K316" s="25">
        <f t="shared" si="25"/>
        <v>0</v>
      </c>
      <c r="L316" s="25">
        <v>13202</v>
      </c>
      <c r="M316" s="25" t="s">
        <v>134</v>
      </c>
      <c r="N316" s="25">
        <v>9.1759444879999986E-4</v>
      </c>
      <c r="O316" s="25">
        <v>607289</v>
      </c>
      <c r="Q316" s="25">
        <v>13201</v>
      </c>
      <c r="R316" s="25" t="s">
        <v>68</v>
      </c>
      <c r="S316" s="25">
        <v>4.0786087708300001E-2</v>
      </c>
      <c r="T316" s="25">
        <v>37893008</v>
      </c>
      <c r="U316" s="25">
        <f t="shared" si="31"/>
        <v>4.0786087708300001E-2</v>
      </c>
      <c r="V316" s="25">
        <f t="shared" si="32"/>
        <v>37893008</v>
      </c>
    </row>
    <row r="317" spans="1:22" x14ac:dyDescent="0.3">
      <c r="A317" s="168">
        <f t="shared" si="27"/>
        <v>13203</v>
      </c>
      <c r="B317" s="168" t="str">
        <f t="shared" si="28"/>
        <v>SAN JOSE DE MAIPO</v>
      </c>
      <c r="C317" s="227">
        <f t="shared" si="29"/>
        <v>1004313</v>
      </c>
      <c r="D317" s="171">
        <f t="shared" si="30"/>
        <v>9.4222475969999993E-4</v>
      </c>
      <c r="E317" s="170">
        <v>4</v>
      </c>
      <c r="F317" s="167"/>
      <c r="J317" s="65"/>
      <c r="K317" s="25">
        <f t="shared" si="25"/>
        <v>0</v>
      </c>
      <c r="L317" s="25">
        <v>13203</v>
      </c>
      <c r="M317" s="25" t="s">
        <v>379</v>
      </c>
      <c r="N317" s="25">
        <v>9.4222475969999993E-4</v>
      </c>
      <c r="O317" s="25">
        <v>1004313</v>
      </c>
      <c r="Q317" s="25">
        <v>13202</v>
      </c>
      <c r="R317" s="25" t="s">
        <v>134</v>
      </c>
      <c r="S317" s="25">
        <v>9.1759444879999986E-4</v>
      </c>
      <c r="T317" s="25">
        <v>607289</v>
      </c>
      <c r="U317" s="25">
        <f t="shared" si="31"/>
        <v>9.1759444879999986E-4</v>
      </c>
      <c r="V317" s="25">
        <f t="shared" si="32"/>
        <v>607289</v>
      </c>
    </row>
    <row r="318" spans="1:22" x14ac:dyDescent="0.3">
      <c r="A318" s="168">
        <f t="shared" si="27"/>
        <v>13301</v>
      </c>
      <c r="B318" s="168" t="str">
        <f t="shared" si="28"/>
        <v>COLINA</v>
      </c>
      <c r="C318" s="227">
        <f t="shared" si="29"/>
        <v>2390396</v>
      </c>
      <c r="D318" s="171">
        <f t="shared" si="30"/>
        <v>2.5999432894E-3</v>
      </c>
      <c r="E318" s="170">
        <v>2</v>
      </c>
      <c r="F318" s="167"/>
      <c r="J318" s="65"/>
      <c r="K318" s="25">
        <f t="shared" si="25"/>
        <v>0</v>
      </c>
      <c r="L318" s="25">
        <v>13301</v>
      </c>
      <c r="M318" s="25" t="s">
        <v>105</v>
      </c>
      <c r="N318" s="25">
        <v>2.5999432894E-3</v>
      </c>
      <c r="O318" s="25">
        <v>2390396</v>
      </c>
      <c r="Q318" s="25">
        <v>13203</v>
      </c>
      <c r="R318" s="25" t="s">
        <v>379</v>
      </c>
      <c r="S318" s="25">
        <v>9.4222475969999993E-4</v>
      </c>
      <c r="T318" s="25">
        <v>1004313</v>
      </c>
      <c r="U318" s="25">
        <f t="shared" si="31"/>
        <v>9.4222475969999993E-4</v>
      </c>
      <c r="V318" s="25">
        <f t="shared" si="32"/>
        <v>1004313</v>
      </c>
    </row>
    <row r="319" spans="1:22" x14ac:dyDescent="0.3">
      <c r="A319" s="168">
        <f t="shared" si="27"/>
        <v>13302</v>
      </c>
      <c r="B319" s="168" t="str">
        <f t="shared" si="28"/>
        <v>LAMPA</v>
      </c>
      <c r="C319" s="227">
        <f t="shared" si="29"/>
        <v>1737468</v>
      </c>
      <c r="D319" s="171">
        <f t="shared" si="30"/>
        <v>2.3775148865999999E-3</v>
      </c>
      <c r="E319" s="170">
        <v>2</v>
      </c>
      <c r="F319" s="167"/>
      <c r="J319" s="65"/>
      <c r="K319" s="25">
        <f t="shared" si="25"/>
        <v>0</v>
      </c>
      <c r="L319" s="25">
        <v>13302</v>
      </c>
      <c r="M319" s="25" t="s">
        <v>103</v>
      </c>
      <c r="N319" s="25">
        <v>2.3775148865999999E-3</v>
      </c>
      <c r="O319" s="25">
        <v>1737468</v>
      </c>
      <c r="Q319" s="25">
        <v>13301</v>
      </c>
      <c r="R319" s="25" t="s">
        <v>105</v>
      </c>
      <c r="S319" s="25">
        <v>2.5999432894E-3</v>
      </c>
      <c r="T319" s="25">
        <v>2390396</v>
      </c>
      <c r="U319" s="25">
        <f t="shared" si="31"/>
        <v>2.5999432894E-3</v>
      </c>
      <c r="V319" s="25">
        <f t="shared" si="32"/>
        <v>2390396</v>
      </c>
    </row>
    <row r="320" spans="1:22" x14ac:dyDescent="0.3">
      <c r="A320" s="168">
        <f t="shared" si="27"/>
        <v>13303</v>
      </c>
      <c r="B320" s="168" t="str">
        <f t="shared" si="28"/>
        <v>TILTIL</v>
      </c>
      <c r="C320" s="227">
        <f t="shared" si="29"/>
        <v>850494</v>
      </c>
      <c r="D320" s="171">
        <f t="shared" si="30"/>
        <v>1.0852127064E-3</v>
      </c>
      <c r="E320" s="170">
        <v>4</v>
      </c>
      <c r="F320" s="167"/>
      <c r="J320" s="65"/>
      <c r="K320" s="25">
        <f t="shared" si="25"/>
        <v>0</v>
      </c>
      <c r="L320" s="25">
        <v>13303</v>
      </c>
      <c r="M320" s="25" t="s">
        <v>6</v>
      </c>
      <c r="N320" s="25">
        <v>1.0852127064E-3</v>
      </c>
      <c r="O320" s="25">
        <v>850494</v>
      </c>
      <c r="Q320" s="25">
        <v>13302</v>
      </c>
      <c r="R320" s="25" t="s">
        <v>103</v>
      </c>
      <c r="S320" s="25">
        <v>2.3775148865999999E-3</v>
      </c>
      <c r="T320" s="25">
        <v>1737468</v>
      </c>
      <c r="U320" s="25">
        <f t="shared" si="31"/>
        <v>2.3775148865999999E-3</v>
      </c>
      <c r="V320" s="25">
        <f t="shared" si="32"/>
        <v>1737468</v>
      </c>
    </row>
    <row r="321" spans="1:22" x14ac:dyDescent="0.3">
      <c r="A321" s="168">
        <f t="shared" si="27"/>
        <v>13401</v>
      </c>
      <c r="B321" s="168" t="str">
        <f t="shared" si="28"/>
        <v>SAN BERNARDO</v>
      </c>
      <c r="C321" s="227">
        <f t="shared" si="29"/>
        <v>11174613</v>
      </c>
      <c r="D321" s="171">
        <f t="shared" si="30"/>
        <v>1.08859059287E-2</v>
      </c>
      <c r="E321" s="170">
        <v>1</v>
      </c>
      <c r="F321" s="167"/>
      <c r="J321" s="65"/>
      <c r="K321" s="25">
        <f t="shared" si="25"/>
        <v>0</v>
      </c>
      <c r="L321" s="25">
        <v>13401</v>
      </c>
      <c r="M321" s="25" t="s">
        <v>116</v>
      </c>
      <c r="N321" s="25">
        <v>1.08859059287E-2</v>
      </c>
      <c r="O321" s="25">
        <v>11174613</v>
      </c>
      <c r="Q321" s="25">
        <v>13303</v>
      </c>
      <c r="R321" s="25" t="s">
        <v>6</v>
      </c>
      <c r="S321" s="25">
        <v>1.0852127064E-3</v>
      </c>
      <c r="T321" s="25">
        <v>850494</v>
      </c>
      <c r="U321" s="25">
        <f t="shared" si="31"/>
        <v>1.0852127064E-3</v>
      </c>
      <c r="V321" s="25">
        <f t="shared" si="32"/>
        <v>850494</v>
      </c>
    </row>
    <row r="322" spans="1:22" x14ac:dyDescent="0.3">
      <c r="A322" s="168">
        <f t="shared" si="27"/>
        <v>13402</v>
      </c>
      <c r="B322" s="168" t="str">
        <f t="shared" si="28"/>
        <v>BUIN</v>
      </c>
      <c r="C322" s="227">
        <f t="shared" si="29"/>
        <v>1371918</v>
      </c>
      <c r="D322" s="171">
        <f t="shared" si="30"/>
        <v>2.9229788620000001E-3</v>
      </c>
      <c r="E322" s="170">
        <v>2</v>
      </c>
      <c r="F322" s="167"/>
      <c r="J322" s="65"/>
      <c r="K322" s="25">
        <f t="shared" si="25"/>
        <v>0</v>
      </c>
      <c r="L322" s="25">
        <v>13402</v>
      </c>
      <c r="M322" s="25" t="s">
        <v>228</v>
      </c>
      <c r="N322" s="25">
        <v>2.9229788620000001E-3</v>
      </c>
      <c r="O322" s="25">
        <v>1371918</v>
      </c>
      <c r="Q322" s="25">
        <v>13401</v>
      </c>
      <c r="R322" s="25" t="s">
        <v>116</v>
      </c>
      <c r="S322" s="25">
        <v>1.08859059287E-2</v>
      </c>
      <c r="T322" s="25">
        <v>11174613</v>
      </c>
      <c r="U322" s="25">
        <f t="shared" si="31"/>
        <v>1.08859059287E-2</v>
      </c>
      <c r="V322" s="25">
        <f t="shared" si="32"/>
        <v>11174613</v>
      </c>
    </row>
    <row r="323" spans="1:22" x14ac:dyDescent="0.3">
      <c r="A323" s="168">
        <f t="shared" si="27"/>
        <v>13403</v>
      </c>
      <c r="B323" s="168" t="str">
        <f t="shared" si="28"/>
        <v>CALERA DE TANGO</v>
      </c>
      <c r="C323" s="227">
        <f t="shared" si="29"/>
        <v>622124</v>
      </c>
      <c r="D323" s="171">
        <f t="shared" si="30"/>
        <v>8.6206726389999994E-4</v>
      </c>
      <c r="E323" s="170">
        <v>4</v>
      </c>
      <c r="F323" s="167"/>
      <c r="J323" s="65"/>
      <c r="K323" s="25">
        <f t="shared" si="25"/>
        <v>0</v>
      </c>
      <c r="L323" s="25">
        <v>13403</v>
      </c>
      <c r="M323" s="25" t="s">
        <v>198</v>
      </c>
      <c r="N323" s="25">
        <v>8.6206726389999994E-4</v>
      </c>
      <c r="O323" s="25">
        <v>622124</v>
      </c>
      <c r="Q323" s="25">
        <v>13402</v>
      </c>
      <c r="R323" s="25" t="s">
        <v>228</v>
      </c>
      <c r="S323" s="25">
        <v>2.9229788620000001E-3</v>
      </c>
      <c r="T323" s="25">
        <v>1371918</v>
      </c>
      <c r="U323" s="25">
        <f t="shared" si="31"/>
        <v>2.9229788620000001E-3</v>
      </c>
      <c r="V323" s="25">
        <f t="shared" si="32"/>
        <v>1371918</v>
      </c>
    </row>
    <row r="324" spans="1:22" x14ac:dyDescent="0.3">
      <c r="A324" s="168">
        <f t="shared" si="27"/>
        <v>13404</v>
      </c>
      <c r="B324" s="168" t="str">
        <f t="shared" si="28"/>
        <v>PAINE</v>
      </c>
      <c r="C324" s="227">
        <f t="shared" si="29"/>
        <v>2196565</v>
      </c>
      <c r="D324" s="171">
        <f t="shared" si="30"/>
        <v>1.9754975224000001E-3</v>
      </c>
      <c r="E324" s="170">
        <v>4</v>
      </c>
      <c r="F324" s="167"/>
      <c r="J324" s="65"/>
      <c r="K324" s="25">
        <f t="shared" si="25"/>
        <v>0</v>
      </c>
      <c r="L324" s="25">
        <v>13404</v>
      </c>
      <c r="M324" s="25" t="s">
        <v>112</v>
      </c>
      <c r="N324" s="25">
        <v>1.9754975224000001E-3</v>
      </c>
      <c r="O324" s="25">
        <v>2196565</v>
      </c>
      <c r="Q324" s="25">
        <v>13403</v>
      </c>
      <c r="R324" s="25" t="s">
        <v>198</v>
      </c>
      <c r="S324" s="25">
        <v>8.6206726389999994E-4</v>
      </c>
      <c r="T324" s="25">
        <v>622124</v>
      </c>
      <c r="U324" s="25">
        <f t="shared" si="31"/>
        <v>8.6206726389999994E-4</v>
      </c>
      <c r="V324" s="25">
        <f t="shared" si="32"/>
        <v>622124</v>
      </c>
    </row>
    <row r="325" spans="1:22" x14ac:dyDescent="0.3">
      <c r="A325" s="168">
        <f t="shared" si="27"/>
        <v>13501</v>
      </c>
      <c r="B325" s="168" t="str">
        <f t="shared" si="28"/>
        <v>MELIPILLA</v>
      </c>
      <c r="C325" s="227">
        <f t="shared" si="29"/>
        <v>5434677</v>
      </c>
      <c r="D325" s="171">
        <f t="shared" si="30"/>
        <v>7.4192622898000002E-3</v>
      </c>
      <c r="E325" s="170">
        <v>4</v>
      </c>
      <c r="F325" s="167"/>
      <c r="J325" s="65"/>
      <c r="K325" s="25">
        <f t="shared" si="25"/>
        <v>0</v>
      </c>
      <c r="L325" s="25">
        <v>13501</v>
      </c>
      <c r="M325" s="25" t="s">
        <v>104</v>
      </c>
      <c r="N325" s="25">
        <v>7.4192622898000002E-3</v>
      </c>
      <c r="O325" s="25">
        <v>5434677</v>
      </c>
      <c r="Q325" s="25">
        <v>13404</v>
      </c>
      <c r="R325" s="25" t="s">
        <v>112</v>
      </c>
      <c r="S325" s="25">
        <v>1.9754975224000001E-3</v>
      </c>
      <c r="T325" s="25">
        <v>2196565</v>
      </c>
      <c r="U325" s="25">
        <f t="shared" si="31"/>
        <v>1.9754975224000001E-3</v>
      </c>
      <c r="V325" s="25">
        <f t="shared" si="32"/>
        <v>2196565</v>
      </c>
    </row>
    <row r="326" spans="1:22" x14ac:dyDescent="0.3">
      <c r="A326" s="168">
        <f t="shared" si="27"/>
        <v>13502</v>
      </c>
      <c r="B326" s="168" t="str">
        <f t="shared" si="28"/>
        <v>ALHUE</v>
      </c>
      <c r="C326" s="227">
        <f t="shared" si="29"/>
        <v>715446</v>
      </c>
      <c r="D326" s="171">
        <f t="shared" si="30"/>
        <v>8.5557535980000004E-4</v>
      </c>
      <c r="E326" s="170">
        <v>4</v>
      </c>
      <c r="F326" s="167"/>
      <c r="J326" s="65"/>
      <c r="K326" s="25">
        <f t="shared" ref="K326:K350" si="33">+L326-A326</f>
        <v>0</v>
      </c>
      <c r="L326" s="25">
        <v>13502</v>
      </c>
      <c r="M326" s="25" t="s">
        <v>380</v>
      </c>
      <c r="N326" s="25">
        <v>8.5557535980000004E-4</v>
      </c>
      <c r="O326" s="25">
        <v>715446</v>
      </c>
      <c r="Q326" s="25">
        <v>13501</v>
      </c>
      <c r="R326" s="25" t="s">
        <v>104</v>
      </c>
      <c r="S326" s="25">
        <v>7.4192622898000002E-3</v>
      </c>
      <c r="T326" s="25">
        <v>5434677</v>
      </c>
      <c r="U326" s="25">
        <f t="shared" si="31"/>
        <v>7.4192622898000002E-3</v>
      </c>
      <c r="V326" s="25">
        <f t="shared" si="32"/>
        <v>5434677</v>
      </c>
    </row>
    <row r="327" spans="1:22" x14ac:dyDescent="0.3">
      <c r="A327" s="168">
        <f t="shared" ref="A327:A350" si="34">+L327</f>
        <v>13503</v>
      </c>
      <c r="B327" s="168" t="str">
        <f t="shared" ref="B327:B350" si="35">+M327</f>
        <v>CURACAVI</v>
      </c>
      <c r="C327" s="227">
        <f t="shared" ref="C327:C350" si="36">+O327</f>
        <v>1620823</v>
      </c>
      <c r="D327" s="171">
        <f t="shared" ref="D327:D350" si="37">+N327</f>
        <v>1.7190426638999999E-3</v>
      </c>
      <c r="E327" s="170">
        <v>4</v>
      </c>
      <c r="F327" s="167"/>
      <c r="J327" s="65"/>
      <c r="K327" s="25">
        <f t="shared" si="33"/>
        <v>0</v>
      </c>
      <c r="L327" s="25">
        <v>13503</v>
      </c>
      <c r="M327" s="25" t="s">
        <v>381</v>
      </c>
      <c r="N327" s="25">
        <v>1.7190426638999999E-3</v>
      </c>
      <c r="O327" s="25">
        <v>1620823</v>
      </c>
      <c r="Q327" s="25">
        <v>13502</v>
      </c>
      <c r="R327" s="25" t="s">
        <v>380</v>
      </c>
      <c r="S327" s="25">
        <v>8.5557535980000004E-4</v>
      </c>
      <c r="T327" s="25">
        <v>715446</v>
      </c>
      <c r="U327" s="25">
        <f t="shared" si="31"/>
        <v>8.5557535980000004E-4</v>
      </c>
      <c r="V327" s="25">
        <f t="shared" si="32"/>
        <v>715446</v>
      </c>
    </row>
    <row r="328" spans="1:22" x14ac:dyDescent="0.3">
      <c r="A328" s="168">
        <f t="shared" si="34"/>
        <v>13504</v>
      </c>
      <c r="B328" s="168" t="str">
        <f t="shared" si="35"/>
        <v>MARIA PINTO</v>
      </c>
      <c r="C328" s="227">
        <f t="shared" si="36"/>
        <v>894849</v>
      </c>
      <c r="D328" s="171">
        <f t="shared" si="37"/>
        <v>9.8628531399999999E-4</v>
      </c>
      <c r="E328" s="170">
        <v>5</v>
      </c>
      <c r="F328" s="167"/>
      <c r="J328" s="65"/>
      <c r="K328" s="25">
        <f t="shared" si="33"/>
        <v>0</v>
      </c>
      <c r="L328" s="25">
        <v>13504</v>
      </c>
      <c r="M328" s="25" t="s">
        <v>367</v>
      </c>
      <c r="N328" s="25">
        <v>9.8628531399999999E-4</v>
      </c>
      <c r="O328" s="25">
        <v>894849</v>
      </c>
      <c r="Q328" s="25">
        <v>13503</v>
      </c>
      <c r="R328" s="25" t="s">
        <v>381</v>
      </c>
      <c r="S328" s="25">
        <v>1.7190426638999999E-3</v>
      </c>
      <c r="T328" s="25">
        <v>1620823</v>
      </c>
      <c r="U328" s="25">
        <f t="shared" si="31"/>
        <v>1.7190426638999999E-3</v>
      </c>
      <c r="V328" s="25">
        <f t="shared" si="32"/>
        <v>1620823</v>
      </c>
    </row>
    <row r="329" spans="1:22" x14ac:dyDescent="0.3">
      <c r="A329" s="168">
        <f t="shared" si="34"/>
        <v>13505</v>
      </c>
      <c r="B329" s="168" t="str">
        <f t="shared" si="35"/>
        <v>SAN PEDRO</v>
      </c>
      <c r="C329" s="227">
        <f t="shared" si="36"/>
        <v>972424</v>
      </c>
      <c r="D329" s="171">
        <f t="shared" si="37"/>
        <v>1.1271318823E-3</v>
      </c>
      <c r="E329" s="170">
        <v>5</v>
      </c>
      <c r="F329" s="167"/>
      <c r="J329" s="65"/>
      <c r="K329" s="25">
        <f t="shared" si="33"/>
        <v>0</v>
      </c>
      <c r="L329" s="25">
        <v>13505</v>
      </c>
      <c r="M329" s="25" t="s">
        <v>200</v>
      </c>
      <c r="N329" s="25">
        <v>1.1271318823E-3</v>
      </c>
      <c r="O329" s="25">
        <v>972424</v>
      </c>
      <c r="Q329" s="25">
        <v>13504</v>
      </c>
      <c r="R329" s="25" t="s">
        <v>367</v>
      </c>
      <c r="S329" s="25">
        <v>9.8628531399999999E-4</v>
      </c>
      <c r="T329" s="25">
        <v>894849</v>
      </c>
      <c r="U329" s="25">
        <f t="shared" si="31"/>
        <v>9.8628531399999999E-4</v>
      </c>
      <c r="V329" s="25">
        <f t="shared" si="32"/>
        <v>894849</v>
      </c>
    </row>
    <row r="330" spans="1:22" x14ac:dyDescent="0.3">
      <c r="A330" s="168">
        <f t="shared" si="34"/>
        <v>13601</v>
      </c>
      <c r="B330" s="168" t="str">
        <f t="shared" si="35"/>
        <v>TALAGANTE</v>
      </c>
      <c r="C330" s="227">
        <f t="shared" si="36"/>
        <v>3314237</v>
      </c>
      <c r="D330" s="171">
        <f t="shared" si="37"/>
        <v>3.5419195156999998E-3</v>
      </c>
      <c r="E330" s="170">
        <v>2</v>
      </c>
      <c r="F330" s="167"/>
      <c r="J330" s="65"/>
      <c r="K330" s="25">
        <f t="shared" si="33"/>
        <v>0</v>
      </c>
      <c r="L330" s="25">
        <v>13601</v>
      </c>
      <c r="M330" s="25" t="s">
        <v>150</v>
      </c>
      <c r="N330" s="25">
        <v>3.5419195156999998E-3</v>
      </c>
      <c r="O330" s="25">
        <v>3314237</v>
      </c>
      <c r="Q330" s="25">
        <v>13505</v>
      </c>
      <c r="R330" s="25" t="s">
        <v>200</v>
      </c>
      <c r="S330" s="25">
        <v>1.1271318823E-3</v>
      </c>
      <c r="T330" s="25">
        <v>972424</v>
      </c>
      <c r="U330" s="25">
        <f t="shared" si="31"/>
        <v>1.1271318823E-3</v>
      </c>
      <c r="V330" s="25">
        <f t="shared" si="32"/>
        <v>972424</v>
      </c>
    </row>
    <row r="331" spans="1:22" x14ac:dyDescent="0.3">
      <c r="A331" s="168">
        <f t="shared" si="34"/>
        <v>13602</v>
      </c>
      <c r="B331" s="168" t="str">
        <f t="shared" si="35"/>
        <v>EL MONTE</v>
      </c>
      <c r="C331" s="227">
        <f t="shared" si="36"/>
        <v>1678011</v>
      </c>
      <c r="D331" s="171">
        <f t="shared" si="37"/>
        <v>1.7981908951999999E-3</v>
      </c>
      <c r="E331" s="170">
        <v>3</v>
      </c>
      <c r="F331" s="167"/>
      <c r="J331" s="65"/>
      <c r="K331" s="25">
        <f t="shared" si="33"/>
        <v>0</v>
      </c>
      <c r="L331" s="25">
        <v>13602</v>
      </c>
      <c r="M331" s="25" t="s">
        <v>201</v>
      </c>
      <c r="N331" s="25">
        <v>1.7981908951999999E-3</v>
      </c>
      <c r="O331" s="25">
        <v>1678011</v>
      </c>
      <c r="Q331" s="25">
        <v>13601</v>
      </c>
      <c r="R331" s="25" t="s">
        <v>150</v>
      </c>
      <c r="S331" s="25">
        <v>3.5419195156999998E-3</v>
      </c>
      <c r="T331" s="25">
        <v>3314237</v>
      </c>
      <c r="U331" s="25">
        <f t="shared" si="31"/>
        <v>3.5419195156999998E-3</v>
      </c>
      <c r="V331" s="25">
        <f t="shared" si="32"/>
        <v>3314237</v>
      </c>
    </row>
    <row r="332" spans="1:22" x14ac:dyDescent="0.3">
      <c r="A332" s="168">
        <f t="shared" si="34"/>
        <v>13603</v>
      </c>
      <c r="B332" s="168" t="str">
        <f t="shared" si="35"/>
        <v>ISLA DE MAIPO</v>
      </c>
      <c r="C332" s="227">
        <f t="shared" si="36"/>
        <v>1806824</v>
      </c>
      <c r="D332" s="171">
        <f t="shared" si="37"/>
        <v>1.6231858644E-3</v>
      </c>
      <c r="E332" s="170">
        <v>4</v>
      </c>
      <c r="F332" s="167"/>
      <c r="J332" s="65"/>
      <c r="K332" s="25">
        <f t="shared" si="33"/>
        <v>0</v>
      </c>
      <c r="L332" s="25">
        <v>13603</v>
      </c>
      <c r="M332" s="25" t="s">
        <v>237</v>
      </c>
      <c r="N332" s="25">
        <v>1.6231858644E-3</v>
      </c>
      <c r="O332" s="25">
        <v>1806824</v>
      </c>
      <c r="Q332" s="25">
        <v>13602</v>
      </c>
      <c r="R332" s="25" t="s">
        <v>201</v>
      </c>
      <c r="S332" s="25">
        <v>1.7981908951999999E-3</v>
      </c>
      <c r="T332" s="25">
        <v>1678011</v>
      </c>
      <c r="U332" s="25">
        <f t="shared" si="31"/>
        <v>1.7981908951999999E-3</v>
      </c>
      <c r="V332" s="25">
        <f t="shared" si="32"/>
        <v>1678011</v>
      </c>
    </row>
    <row r="333" spans="1:22" x14ac:dyDescent="0.3">
      <c r="A333" s="168">
        <f t="shared" si="34"/>
        <v>13604</v>
      </c>
      <c r="B333" s="168" t="str">
        <f t="shared" si="35"/>
        <v>PADRE HURTADO</v>
      </c>
      <c r="C333" s="227">
        <f t="shared" si="36"/>
        <v>2408876</v>
      </c>
      <c r="D333" s="171">
        <f t="shared" si="37"/>
        <v>2.0830857770000001E-3</v>
      </c>
      <c r="E333" s="170">
        <v>2</v>
      </c>
      <c r="F333" s="167"/>
      <c r="J333" s="65"/>
      <c r="K333" s="25">
        <f t="shared" si="33"/>
        <v>0</v>
      </c>
      <c r="L333" s="25">
        <v>13604</v>
      </c>
      <c r="M333" s="25" t="s">
        <v>256</v>
      </c>
      <c r="N333" s="25">
        <v>2.0830857770000001E-3</v>
      </c>
      <c r="O333" s="25">
        <v>2408876</v>
      </c>
      <c r="Q333" s="25">
        <v>13603</v>
      </c>
      <c r="R333" s="25" t="s">
        <v>237</v>
      </c>
      <c r="S333" s="25">
        <v>1.6231858644E-3</v>
      </c>
      <c r="T333" s="25">
        <v>1806824</v>
      </c>
      <c r="U333" s="25">
        <f t="shared" si="31"/>
        <v>1.6231858644E-3</v>
      </c>
      <c r="V333" s="25">
        <f t="shared" si="32"/>
        <v>1806824</v>
      </c>
    </row>
    <row r="334" spans="1:22" x14ac:dyDescent="0.3">
      <c r="A334" s="168">
        <f t="shared" si="34"/>
        <v>13605</v>
      </c>
      <c r="B334" s="168" t="str">
        <f t="shared" si="35"/>
        <v>PEÑAFLOR</v>
      </c>
      <c r="C334" s="227">
        <f t="shared" si="36"/>
        <v>4244435</v>
      </c>
      <c r="D334" s="171">
        <f t="shared" si="37"/>
        <v>4.3136222579000004E-3</v>
      </c>
      <c r="E334" s="170">
        <v>2</v>
      </c>
      <c r="F334" s="167"/>
      <c r="J334" s="65"/>
      <c r="K334" s="25">
        <f t="shared" si="33"/>
        <v>0</v>
      </c>
      <c r="L334" s="25">
        <v>13605</v>
      </c>
      <c r="M334" s="25" t="s">
        <v>249</v>
      </c>
      <c r="N334" s="25">
        <v>4.3136222579000004E-3</v>
      </c>
      <c r="O334" s="25">
        <v>4244435</v>
      </c>
      <c r="Q334" s="25">
        <v>13604</v>
      </c>
      <c r="R334" s="25" t="s">
        <v>256</v>
      </c>
      <c r="S334" s="25">
        <v>2.0830857770000001E-3</v>
      </c>
      <c r="T334" s="25">
        <v>2408876</v>
      </c>
      <c r="U334" s="25">
        <f t="shared" si="31"/>
        <v>2.0830857770000001E-3</v>
      </c>
      <c r="V334" s="25">
        <f t="shared" si="32"/>
        <v>2408876</v>
      </c>
    </row>
    <row r="335" spans="1:22" x14ac:dyDescent="0.3">
      <c r="A335" s="168">
        <f t="shared" si="34"/>
        <v>14101</v>
      </c>
      <c r="B335" s="168" t="str">
        <f t="shared" si="35"/>
        <v>VALDIVIA</v>
      </c>
      <c r="C335" s="227">
        <f t="shared" si="36"/>
        <v>6993091</v>
      </c>
      <c r="D335" s="171">
        <f t="shared" si="37"/>
        <v>1.1741966941799999E-2</v>
      </c>
      <c r="E335" s="170">
        <v>2</v>
      </c>
      <c r="F335" s="167"/>
      <c r="J335" s="65"/>
      <c r="K335" s="25">
        <f t="shared" si="33"/>
        <v>0</v>
      </c>
      <c r="L335" s="25">
        <v>14101</v>
      </c>
      <c r="M335" s="25" t="s">
        <v>88</v>
      </c>
      <c r="N335" s="25">
        <v>1.1741966941799999E-2</v>
      </c>
      <c r="O335" s="25">
        <v>6993091</v>
      </c>
      <c r="Q335" s="25">
        <v>13605</v>
      </c>
      <c r="R335" s="25" t="s">
        <v>249</v>
      </c>
      <c r="S335" s="25">
        <v>4.3136222579000004E-3</v>
      </c>
      <c r="T335" s="25">
        <v>4244435</v>
      </c>
      <c r="U335" s="25">
        <f t="shared" si="31"/>
        <v>4.3136222579000004E-3</v>
      </c>
      <c r="V335" s="25">
        <f t="shared" si="32"/>
        <v>4244435</v>
      </c>
    </row>
    <row r="336" spans="1:22" x14ac:dyDescent="0.3">
      <c r="A336" s="168">
        <f t="shared" si="34"/>
        <v>14102</v>
      </c>
      <c r="B336" s="168" t="str">
        <f t="shared" si="35"/>
        <v>CORRAL</v>
      </c>
      <c r="C336" s="227">
        <f t="shared" si="36"/>
        <v>1189789</v>
      </c>
      <c r="D336" s="171">
        <f t="shared" si="37"/>
        <v>1.1069814019999998E-3</v>
      </c>
      <c r="E336" s="170">
        <v>5</v>
      </c>
      <c r="F336" s="167"/>
      <c r="J336" s="65"/>
      <c r="K336" s="25">
        <f t="shared" si="33"/>
        <v>0</v>
      </c>
      <c r="L336" s="25">
        <v>14102</v>
      </c>
      <c r="M336" s="25" t="s">
        <v>202</v>
      </c>
      <c r="N336" s="25">
        <v>1.1069814019999998E-3</v>
      </c>
      <c r="O336" s="25">
        <v>1189789</v>
      </c>
      <c r="Q336" s="25">
        <v>14101</v>
      </c>
      <c r="R336" s="25" t="s">
        <v>88</v>
      </c>
      <c r="S336" s="25">
        <v>1.1741966941799999E-2</v>
      </c>
      <c r="T336" s="25">
        <v>6993091</v>
      </c>
      <c r="U336" s="25">
        <f t="shared" si="31"/>
        <v>1.1741966941799999E-2</v>
      </c>
      <c r="V336" s="25">
        <f t="shared" si="32"/>
        <v>6993091</v>
      </c>
    </row>
    <row r="337" spans="1:22" x14ac:dyDescent="0.3">
      <c r="A337" s="168">
        <f t="shared" si="34"/>
        <v>14103</v>
      </c>
      <c r="B337" s="168" t="str">
        <f t="shared" si="35"/>
        <v>LANCO</v>
      </c>
      <c r="C337" s="227">
        <f t="shared" si="36"/>
        <v>1592374</v>
      </c>
      <c r="D337" s="171">
        <f t="shared" si="37"/>
        <v>1.6802304507000001E-3</v>
      </c>
      <c r="E337" s="170">
        <v>3</v>
      </c>
      <c r="F337" s="167"/>
      <c r="J337" s="65"/>
      <c r="K337" s="25">
        <f t="shared" si="33"/>
        <v>0</v>
      </c>
      <c r="L337" s="25">
        <v>14103</v>
      </c>
      <c r="M337" s="25" t="s">
        <v>7</v>
      </c>
      <c r="N337" s="25">
        <v>1.6802304507000001E-3</v>
      </c>
      <c r="O337" s="25">
        <v>1592374</v>
      </c>
      <c r="Q337" s="25">
        <v>14102</v>
      </c>
      <c r="R337" s="25" t="s">
        <v>202</v>
      </c>
      <c r="S337" s="25">
        <v>1.1069814019999998E-3</v>
      </c>
      <c r="T337" s="25">
        <v>1189789</v>
      </c>
      <c r="U337" s="25">
        <f t="shared" si="31"/>
        <v>1.1069814019999998E-3</v>
      </c>
      <c r="V337" s="25">
        <f t="shared" si="32"/>
        <v>1189789</v>
      </c>
    </row>
    <row r="338" spans="1:22" x14ac:dyDescent="0.3">
      <c r="A338" s="168">
        <f t="shared" si="34"/>
        <v>14104</v>
      </c>
      <c r="B338" s="168" t="str">
        <f t="shared" si="35"/>
        <v>LOS LAGOS</v>
      </c>
      <c r="C338" s="227">
        <f t="shared" si="36"/>
        <v>1372164</v>
      </c>
      <c r="D338" s="171">
        <f t="shared" si="37"/>
        <v>1.3745132912E-3</v>
      </c>
      <c r="E338" s="170">
        <v>4</v>
      </c>
      <c r="F338" s="167"/>
      <c r="J338" s="65"/>
      <c r="K338" s="25">
        <f t="shared" si="33"/>
        <v>0</v>
      </c>
      <c r="L338" s="25">
        <v>14104</v>
      </c>
      <c r="M338" s="25" t="s">
        <v>118</v>
      </c>
      <c r="N338" s="25">
        <v>1.3745132912E-3</v>
      </c>
      <c r="O338" s="25">
        <v>1372164</v>
      </c>
      <c r="Q338" s="25">
        <v>14103</v>
      </c>
      <c r="R338" s="25" t="s">
        <v>7</v>
      </c>
      <c r="S338" s="25">
        <v>1.6802304507000001E-3</v>
      </c>
      <c r="T338" s="25">
        <v>1592374</v>
      </c>
      <c r="U338" s="25">
        <f t="shared" si="31"/>
        <v>1.6802304507000001E-3</v>
      </c>
      <c r="V338" s="25">
        <f t="shared" si="32"/>
        <v>1592374</v>
      </c>
    </row>
    <row r="339" spans="1:22" x14ac:dyDescent="0.3">
      <c r="A339" s="168">
        <f t="shared" si="34"/>
        <v>14105</v>
      </c>
      <c r="B339" s="168" t="str">
        <f t="shared" si="35"/>
        <v>MAFIL</v>
      </c>
      <c r="C339" s="227">
        <f t="shared" si="36"/>
        <v>910259</v>
      </c>
      <c r="D339" s="171">
        <f t="shared" si="37"/>
        <v>9.8505553020000009E-4</v>
      </c>
      <c r="E339" s="170">
        <v>4</v>
      </c>
      <c r="F339" s="167"/>
      <c r="J339" s="65"/>
      <c r="K339" s="25">
        <f t="shared" si="33"/>
        <v>0</v>
      </c>
      <c r="L339" s="25">
        <v>14105</v>
      </c>
      <c r="M339" s="25" t="s">
        <v>413</v>
      </c>
      <c r="N339" s="25">
        <v>9.8505553020000009E-4</v>
      </c>
      <c r="O339" s="25">
        <v>910259</v>
      </c>
      <c r="Q339" s="25">
        <v>14104</v>
      </c>
      <c r="R339" s="25" t="s">
        <v>118</v>
      </c>
      <c r="S339" s="25">
        <v>1.3745132912E-3</v>
      </c>
      <c r="T339" s="25">
        <v>1372164</v>
      </c>
      <c r="U339" s="25">
        <f t="shared" si="31"/>
        <v>1.3745132912E-3</v>
      </c>
      <c r="V339" s="25">
        <f t="shared" si="32"/>
        <v>1372164</v>
      </c>
    </row>
    <row r="340" spans="1:22" x14ac:dyDescent="0.3">
      <c r="A340" s="168">
        <f t="shared" si="34"/>
        <v>14106</v>
      </c>
      <c r="B340" s="168" t="str">
        <f t="shared" si="35"/>
        <v>MARIQUINA</v>
      </c>
      <c r="C340" s="227">
        <f t="shared" si="36"/>
        <v>1454221</v>
      </c>
      <c r="D340" s="171">
        <f t="shared" si="37"/>
        <v>1.6337946457999999E-3</v>
      </c>
      <c r="E340" s="170">
        <v>4</v>
      </c>
      <c r="F340" s="167"/>
      <c r="J340" s="65"/>
      <c r="K340" s="25">
        <f t="shared" si="33"/>
        <v>0</v>
      </c>
      <c r="L340" s="25">
        <v>14106</v>
      </c>
      <c r="M340" s="25" t="s">
        <v>32</v>
      </c>
      <c r="N340" s="25">
        <v>1.6337946457999999E-3</v>
      </c>
      <c r="O340" s="25">
        <v>1454221</v>
      </c>
      <c r="Q340" s="25">
        <v>14105</v>
      </c>
      <c r="R340" s="25" t="s">
        <v>413</v>
      </c>
      <c r="S340" s="25">
        <v>9.8505553020000009E-4</v>
      </c>
      <c r="T340" s="25">
        <v>910259</v>
      </c>
      <c r="U340" s="25">
        <f t="shared" si="31"/>
        <v>9.8505553020000009E-4</v>
      </c>
      <c r="V340" s="25">
        <f t="shared" si="32"/>
        <v>910259</v>
      </c>
    </row>
    <row r="341" spans="1:22" x14ac:dyDescent="0.3">
      <c r="A341" s="168">
        <f t="shared" si="34"/>
        <v>14107</v>
      </c>
      <c r="B341" s="168" t="str">
        <f t="shared" si="35"/>
        <v>PAILLACO</v>
      </c>
      <c r="C341" s="227">
        <f t="shared" si="36"/>
        <v>1475417</v>
      </c>
      <c r="D341" s="171">
        <f t="shared" si="37"/>
        <v>1.9497723444999999E-3</v>
      </c>
      <c r="E341" s="170">
        <v>4</v>
      </c>
      <c r="F341" s="167"/>
      <c r="J341" s="65"/>
      <c r="K341" s="25">
        <f t="shared" si="33"/>
        <v>0</v>
      </c>
      <c r="L341" s="25">
        <v>14107</v>
      </c>
      <c r="M341" s="25" t="s">
        <v>148</v>
      </c>
      <c r="N341" s="25">
        <v>1.9497723444999999E-3</v>
      </c>
      <c r="O341" s="25">
        <v>1475417</v>
      </c>
      <c r="Q341" s="25">
        <v>14106</v>
      </c>
      <c r="R341" s="25" t="s">
        <v>32</v>
      </c>
      <c r="S341" s="25">
        <v>1.6337946457999999E-3</v>
      </c>
      <c r="T341" s="25">
        <v>1454221</v>
      </c>
      <c r="U341" s="25">
        <f t="shared" si="31"/>
        <v>1.6337946457999999E-3</v>
      </c>
      <c r="V341" s="25">
        <f t="shared" si="32"/>
        <v>1454221</v>
      </c>
    </row>
    <row r="342" spans="1:22" x14ac:dyDescent="0.3">
      <c r="A342" s="168">
        <f t="shared" si="34"/>
        <v>14108</v>
      </c>
      <c r="B342" s="168" t="str">
        <f t="shared" si="35"/>
        <v>PANGUIPULLI</v>
      </c>
      <c r="C342" s="227">
        <f t="shared" si="36"/>
        <v>2776420</v>
      </c>
      <c r="D342" s="171">
        <f t="shared" si="37"/>
        <v>3.6935661625000001E-3</v>
      </c>
      <c r="E342" s="170">
        <v>5</v>
      </c>
      <c r="F342" s="167"/>
      <c r="J342" s="65"/>
      <c r="K342" s="25">
        <f t="shared" si="33"/>
        <v>0</v>
      </c>
      <c r="L342" s="25">
        <v>14108</v>
      </c>
      <c r="M342" s="25" t="s">
        <v>274</v>
      </c>
      <c r="N342" s="25">
        <v>3.6935661625000001E-3</v>
      </c>
      <c r="O342" s="25">
        <v>2776420</v>
      </c>
      <c r="Q342" s="25">
        <v>14107</v>
      </c>
      <c r="R342" s="25" t="s">
        <v>148</v>
      </c>
      <c r="S342" s="25">
        <v>1.9497723444999999E-3</v>
      </c>
      <c r="T342" s="25">
        <v>1475417</v>
      </c>
      <c r="U342" s="25">
        <f t="shared" si="31"/>
        <v>1.9497723444999999E-3</v>
      </c>
      <c r="V342" s="25">
        <f t="shared" si="32"/>
        <v>1475417</v>
      </c>
    </row>
    <row r="343" spans="1:22" x14ac:dyDescent="0.3">
      <c r="A343" s="168">
        <f t="shared" si="34"/>
        <v>14201</v>
      </c>
      <c r="B343" s="168" t="str">
        <f t="shared" si="35"/>
        <v>LA UNION</v>
      </c>
      <c r="C343" s="227">
        <f t="shared" si="36"/>
        <v>2454068</v>
      </c>
      <c r="D343" s="171">
        <f t="shared" si="37"/>
        <v>3.4179093119999998E-3</v>
      </c>
      <c r="E343" s="170">
        <v>4</v>
      </c>
      <c r="F343" s="167"/>
      <c r="J343" s="65"/>
      <c r="K343" s="25">
        <f t="shared" si="33"/>
        <v>0</v>
      </c>
      <c r="L343" s="25">
        <v>14201</v>
      </c>
      <c r="M343" s="25" t="s">
        <v>382</v>
      </c>
      <c r="N343" s="25">
        <v>3.4179093119999998E-3</v>
      </c>
      <c r="O343" s="25">
        <v>2454068</v>
      </c>
      <c r="Q343" s="25">
        <v>14108</v>
      </c>
      <c r="R343" s="25" t="s">
        <v>274</v>
      </c>
      <c r="S343" s="25">
        <v>3.6935661625000001E-3</v>
      </c>
      <c r="T343" s="25">
        <v>2776420</v>
      </c>
      <c r="U343" s="25">
        <f t="shared" si="31"/>
        <v>3.6935661625000001E-3</v>
      </c>
      <c r="V343" s="25">
        <f t="shared" si="32"/>
        <v>2776420</v>
      </c>
    </row>
    <row r="344" spans="1:22" x14ac:dyDescent="0.3">
      <c r="A344" s="168">
        <f t="shared" si="34"/>
        <v>14202</v>
      </c>
      <c r="B344" s="168" t="str">
        <f t="shared" si="35"/>
        <v>FUTRONO</v>
      </c>
      <c r="C344" s="227">
        <f t="shared" si="36"/>
        <v>1435935</v>
      </c>
      <c r="D344" s="171">
        <f t="shared" si="37"/>
        <v>1.2639288694E-3</v>
      </c>
      <c r="E344" s="170">
        <v>4</v>
      </c>
      <c r="F344" s="167"/>
      <c r="J344" s="65"/>
      <c r="K344" s="25">
        <f t="shared" si="33"/>
        <v>0</v>
      </c>
      <c r="L344" s="25">
        <v>14202</v>
      </c>
      <c r="M344" s="25" t="s">
        <v>109</v>
      </c>
      <c r="N344" s="25">
        <v>1.2639288694E-3</v>
      </c>
      <c r="O344" s="25">
        <v>1435935</v>
      </c>
      <c r="Q344" s="25">
        <v>14201</v>
      </c>
      <c r="R344" s="25" t="s">
        <v>382</v>
      </c>
      <c r="S344" s="25">
        <v>3.4179093119999998E-3</v>
      </c>
      <c r="T344" s="25">
        <v>2454068</v>
      </c>
      <c r="U344" s="25">
        <f t="shared" ref="U344:U351" si="38">+S344</f>
        <v>3.4179093119999998E-3</v>
      </c>
      <c r="V344" s="25">
        <f t="shared" ref="V344:V351" si="39">+T344</f>
        <v>2454068</v>
      </c>
    </row>
    <row r="345" spans="1:22" x14ac:dyDescent="0.3">
      <c r="A345" s="168">
        <f t="shared" si="34"/>
        <v>14203</v>
      </c>
      <c r="B345" s="168" t="str">
        <f t="shared" si="35"/>
        <v>LAGO RANCO</v>
      </c>
      <c r="C345" s="227">
        <f t="shared" si="36"/>
        <v>1224121</v>
      </c>
      <c r="D345" s="171">
        <f t="shared" si="37"/>
        <v>1.4539111424999999E-3</v>
      </c>
      <c r="E345" s="170">
        <v>5</v>
      </c>
      <c r="F345" s="167"/>
      <c r="J345" s="65"/>
      <c r="K345" s="25">
        <f t="shared" si="33"/>
        <v>0</v>
      </c>
      <c r="L345" s="25">
        <v>14203</v>
      </c>
      <c r="M345" s="25" t="s">
        <v>261</v>
      </c>
      <c r="N345" s="25">
        <v>1.4539111424999999E-3</v>
      </c>
      <c r="O345" s="25">
        <v>1224121</v>
      </c>
      <c r="Q345" s="25">
        <v>14202</v>
      </c>
      <c r="R345" s="25" t="s">
        <v>109</v>
      </c>
      <c r="S345" s="25">
        <v>1.2639288694E-3</v>
      </c>
      <c r="T345" s="25">
        <v>1435935</v>
      </c>
      <c r="U345" s="25">
        <f t="shared" si="38"/>
        <v>1.2639288694E-3</v>
      </c>
      <c r="V345" s="25">
        <f t="shared" si="39"/>
        <v>1435935</v>
      </c>
    </row>
    <row r="346" spans="1:22" x14ac:dyDescent="0.3">
      <c r="A346" s="168">
        <f t="shared" si="34"/>
        <v>14204</v>
      </c>
      <c r="B346" s="168" t="str">
        <f t="shared" si="35"/>
        <v>RIO BUENO</v>
      </c>
      <c r="C346" s="227">
        <f t="shared" si="36"/>
        <v>2051892</v>
      </c>
      <c r="D346" s="171">
        <f t="shared" si="37"/>
        <v>2.0571343532E-3</v>
      </c>
      <c r="E346" s="170">
        <v>3</v>
      </c>
      <c r="F346" s="167"/>
      <c r="J346" s="65"/>
      <c r="K346" s="25">
        <f t="shared" si="33"/>
        <v>0</v>
      </c>
      <c r="L346" s="25">
        <v>14204</v>
      </c>
      <c r="M346" s="25" t="s">
        <v>387</v>
      </c>
      <c r="N346" s="25">
        <v>2.0571343532E-3</v>
      </c>
      <c r="O346" s="25">
        <v>2051892</v>
      </c>
      <c r="Q346" s="25">
        <v>14203</v>
      </c>
      <c r="R346" s="25" t="s">
        <v>261</v>
      </c>
      <c r="S346" s="25">
        <v>1.4539111424999999E-3</v>
      </c>
      <c r="T346" s="25">
        <v>1224121</v>
      </c>
      <c r="U346" s="25">
        <f t="shared" si="38"/>
        <v>1.4539111424999999E-3</v>
      </c>
      <c r="V346" s="25">
        <f t="shared" si="39"/>
        <v>1224121</v>
      </c>
    </row>
    <row r="347" spans="1:22" x14ac:dyDescent="0.3">
      <c r="A347" s="168">
        <f t="shared" si="34"/>
        <v>15101</v>
      </c>
      <c r="B347" s="168" t="str">
        <f t="shared" si="35"/>
        <v>ARICA</v>
      </c>
      <c r="C347" s="227">
        <f t="shared" si="36"/>
        <v>9631517</v>
      </c>
      <c r="D347" s="171">
        <f t="shared" si="37"/>
        <v>1.29239474121E-2</v>
      </c>
      <c r="E347" s="170">
        <v>2</v>
      </c>
      <c r="F347" s="167"/>
      <c r="J347" s="65"/>
      <c r="K347" s="25">
        <f t="shared" si="33"/>
        <v>0</v>
      </c>
      <c r="L347" s="25">
        <v>15101</v>
      </c>
      <c r="M347" s="25" t="s">
        <v>18</v>
      </c>
      <c r="N347" s="25">
        <v>1.29239474121E-2</v>
      </c>
      <c r="O347" s="25">
        <v>9631517</v>
      </c>
      <c r="Q347" s="25">
        <v>14204</v>
      </c>
      <c r="R347" s="25" t="s">
        <v>387</v>
      </c>
      <c r="S347" s="25">
        <v>2.0571343532E-3</v>
      </c>
      <c r="T347" s="25">
        <v>2051892</v>
      </c>
      <c r="U347" s="25">
        <f t="shared" si="38"/>
        <v>2.0571343532E-3</v>
      </c>
      <c r="V347" s="25">
        <f t="shared" si="39"/>
        <v>2051892</v>
      </c>
    </row>
    <row r="348" spans="1:22" x14ac:dyDescent="0.3">
      <c r="A348" s="168">
        <f t="shared" si="34"/>
        <v>15102</v>
      </c>
      <c r="B348" s="168" t="str">
        <f t="shared" si="35"/>
        <v>CAMARONES</v>
      </c>
      <c r="C348" s="227">
        <f t="shared" si="36"/>
        <v>861914</v>
      </c>
      <c r="D348" s="171">
        <f t="shared" si="37"/>
        <v>8.9763002689999987E-4</v>
      </c>
      <c r="E348" s="170">
        <v>5</v>
      </c>
      <c r="F348" s="167"/>
      <c r="J348" s="65"/>
      <c r="K348" s="25">
        <f t="shared" si="33"/>
        <v>0</v>
      </c>
      <c r="L348" s="25">
        <v>15102</v>
      </c>
      <c r="M348" s="25" t="s">
        <v>8</v>
      </c>
      <c r="N348" s="25">
        <v>8.9763002689999987E-4</v>
      </c>
      <c r="O348" s="25">
        <v>861914</v>
      </c>
      <c r="Q348" s="25">
        <v>15101</v>
      </c>
      <c r="R348" s="25" t="s">
        <v>18</v>
      </c>
      <c r="S348" s="25">
        <v>1.29239474121E-2</v>
      </c>
      <c r="T348" s="25">
        <v>9631517</v>
      </c>
      <c r="U348" s="25">
        <f t="shared" si="38"/>
        <v>1.29239474121E-2</v>
      </c>
      <c r="V348" s="25">
        <f t="shared" si="39"/>
        <v>9631517</v>
      </c>
    </row>
    <row r="349" spans="1:22" x14ac:dyDescent="0.3">
      <c r="A349" s="168">
        <f t="shared" si="34"/>
        <v>15201</v>
      </c>
      <c r="B349" s="168" t="str">
        <f t="shared" si="35"/>
        <v>PUTRE</v>
      </c>
      <c r="C349" s="227">
        <f t="shared" si="36"/>
        <v>1221697</v>
      </c>
      <c r="D349" s="171">
        <f t="shared" si="37"/>
        <v>1.1664956324999999E-3</v>
      </c>
      <c r="E349" s="170">
        <v>5</v>
      </c>
      <c r="F349" s="167"/>
      <c r="J349" s="65"/>
      <c r="K349" s="25">
        <f t="shared" si="33"/>
        <v>0</v>
      </c>
      <c r="L349" s="25">
        <v>15201</v>
      </c>
      <c r="M349" s="25" t="s">
        <v>47</v>
      </c>
      <c r="N349" s="25">
        <v>1.1664956324999999E-3</v>
      </c>
      <c r="O349" s="25">
        <v>1221697</v>
      </c>
      <c r="Q349" s="25">
        <v>15102</v>
      </c>
      <c r="R349" s="25" t="s">
        <v>8</v>
      </c>
      <c r="S349" s="25">
        <v>8.9763002689999987E-4</v>
      </c>
      <c r="T349" s="25">
        <v>861914</v>
      </c>
      <c r="U349" s="25">
        <f t="shared" si="38"/>
        <v>8.9763002689999987E-4</v>
      </c>
      <c r="V349" s="25">
        <f t="shared" si="39"/>
        <v>861914</v>
      </c>
    </row>
    <row r="350" spans="1:22" x14ac:dyDescent="0.3">
      <c r="A350" s="168">
        <f t="shared" si="34"/>
        <v>15202</v>
      </c>
      <c r="B350" s="168" t="str">
        <f t="shared" si="35"/>
        <v>GENERAL LAGOS</v>
      </c>
      <c r="C350" s="227">
        <f t="shared" si="36"/>
        <v>726978</v>
      </c>
      <c r="D350" s="171">
        <f t="shared" si="37"/>
        <v>7.5722571799999988E-4</v>
      </c>
      <c r="E350" s="170">
        <v>5</v>
      </c>
      <c r="F350" s="167"/>
      <c r="J350" s="65"/>
      <c r="K350" s="25">
        <f t="shared" si="33"/>
        <v>0</v>
      </c>
      <c r="L350" s="25">
        <v>15202</v>
      </c>
      <c r="M350" s="25" t="s">
        <v>344</v>
      </c>
      <c r="N350" s="25">
        <v>7.5722571799999988E-4</v>
      </c>
      <c r="O350" s="25">
        <v>726978</v>
      </c>
      <c r="Q350" s="25">
        <v>15201</v>
      </c>
      <c r="R350" s="25" t="s">
        <v>47</v>
      </c>
      <c r="S350" s="25">
        <v>1.1664956324999999E-3</v>
      </c>
      <c r="T350" s="25">
        <v>1221697</v>
      </c>
      <c r="U350" s="25">
        <f t="shared" si="38"/>
        <v>1.1664956324999999E-3</v>
      </c>
      <c r="V350" s="25">
        <f t="shared" si="39"/>
        <v>1221697</v>
      </c>
    </row>
    <row r="351" spans="1:22" x14ac:dyDescent="0.3">
      <c r="A351" s="172"/>
      <c r="B351" s="168" t="s">
        <v>447</v>
      </c>
      <c r="C351" s="228">
        <f>SUM(C6:C350)</f>
        <v>856607862</v>
      </c>
      <c r="D351" s="228">
        <f>SUM(D6:D350)</f>
        <v>1.0000000000050997</v>
      </c>
      <c r="E351" s="173"/>
      <c r="J351" s="65"/>
      <c r="Q351" s="25">
        <v>15202</v>
      </c>
      <c r="R351" s="25" t="s">
        <v>344</v>
      </c>
      <c r="S351" s="25">
        <v>7.5722571799999988E-4</v>
      </c>
      <c r="T351" s="25">
        <v>726978</v>
      </c>
      <c r="U351" s="25">
        <f t="shared" si="38"/>
        <v>7.5722571799999988E-4</v>
      </c>
      <c r="V351" s="25">
        <f t="shared" si="39"/>
        <v>726978</v>
      </c>
    </row>
    <row r="352" spans="1:22" ht="15" thickBot="1" x14ac:dyDescent="0.35"/>
    <row r="353" spans="1:4" ht="15" thickBot="1" x14ac:dyDescent="0.35">
      <c r="C353" s="230">
        <v>856607862</v>
      </c>
    </row>
    <row r="357" spans="1:4" x14ac:dyDescent="0.3">
      <c r="A357" s="194"/>
      <c r="B357" s="194"/>
      <c r="C357" s="231"/>
      <c r="D357" s="195"/>
    </row>
  </sheetData>
  <sortState ref="L6:O350">
    <sortCondition ref="L6:L35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24"/>
  <sheetViews>
    <sheetView zoomScaleNormal="100" workbookViewId="0">
      <selection activeCell="T9" sqref="T9"/>
    </sheetView>
  </sheetViews>
  <sheetFormatPr baseColWidth="10" defaultColWidth="11.44140625" defaultRowHeight="13.8" x14ac:dyDescent="0.25"/>
  <cols>
    <col min="1" max="3" width="11.44140625" style="38"/>
    <col min="4" max="4" width="12.44140625" style="38" bestFit="1" customWidth="1"/>
    <col min="5" max="5" width="15.109375" style="38" bestFit="1" customWidth="1"/>
    <col min="6" max="6" width="13.5546875" style="38" customWidth="1"/>
    <col min="7" max="7" width="18.109375" style="38" customWidth="1"/>
    <col min="8" max="9" width="11.44140625" style="38"/>
    <col min="10" max="13" width="0" style="38" hidden="1" customWidth="1"/>
    <col min="14" max="14" width="12.44140625" style="38" hidden="1" customWidth="1"/>
    <col min="15" max="15" width="11.33203125" style="38" hidden="1" customWidth="1"/>
    <col min="16" max="16" width="0" style="38" hidden="1" customWidth="1"/>
    <col min="17" max="17" width="18.109375" style="38" hidden="1" customWidth="1"/>
    <col min="18" max="18" width="0" style="38" hidden="1" customWidth="1"/>
    <col min="19" max="16384" width="11.44140625" style="38"/>
  </cols>
  <sheetData>
    <row r="2" spans="2:20" x14ac:dyDescent="0.25">
      <c r="B2" s="180"/>
      <c r="C2" s="180"/>
      <c r="D2" s="180"/>
      <c r="E2" s="180"/>
      <c r="F2" s="180"/>
      <c r="G2" s="180"/>
      <c r="H2" s="180"/>
    </row>
    <row r="3" spans="2:20" x14ac:dyDescent="0.25">
      <c r="B3" s="180"/>
      <c r="C3" s="180"/>
      <c r="D3" s="180"/>
      <c r="E3" s="180"/>
      <c r="F3" s="180"/>
      <c r="G3" s="180"/>
      <c r="H3" s="180"/>
    </row>
    <row r="4" spans="2:20" ht="66" customHeight="1" x14ac:dyDescent="0.25">
      <c r="B4" s="78"/>
      <c r="C4" s="78"/>
      <c r="D4" s="78"/>
      <c r="E4" s="180"/>
      <c r="F4" s="78"/>
      <c r="G4" s="78"/>
      <c r="H4" s="78"/>
    </row>
    <row r="5" spans="2:20" ht="25.5" customHeight="1" x14ac:dyDescent="0.25">
      <c r="B5" s="37"/>
      <c r="C5" s="37"/>
      <c r="D5" s="79"/>
      <c r="E5" s="79"/>
      <c r="F5" s="80"/>
      <c r="G5" s="81"/>
      <c r="H5" s="82"/>
    </row>
    <row r="6" spans="2:20" ht="25.5" customHeight="1" x14ac:dyDescent="0.25">
      <c r="B6" s="83"/>
      <c r="C6" s="83"/>
      <c r="D6" s="79"/>
      <c r="E6" s="79"/>
      <c r="F6" s="80"/>
      <c r="G6" s="81"/>
      <c r="H6" s="82"/>
    </row>
    <row r="7" spans="2:20" ht="25.5" customHeight="1" x14ac:dyDescent="0.25">
      <c r="B7" s="83"/>
      <c r="C7" s="83"/>
      <c r="D7" s="79"/>
      <c r="E7" s="79"/>
      <c r="F7" s="80"/>
      <c r="G7" s="81"/>
      <c r="H7" s="82"/>
    </row>
    <row r="8" spans="2:20" ht="25.5" customHeight="1" x14ac:dyDescent="0.25">
      <c r="B8" s="83"/>
      <c r="C8" s="83"/>
      <c r="D8" s="79"/>
      <c r="E8" s="79"/>
      <c r="F8" s="80"/>
      <c r="G8" s="81"/>
      <c r="H8" s="82"/>
    </row>
    <row r="9" spans="2:20" ht="25.5" customHeight="1" x14ac:dyDescent="0.25">
      <c r="B9" s="83"/>
      <c r="C9" s="83"/>
      <c r="D9" s="79"/>
      <c r="E9" s="79"/>
      <c r="F9" s="80"/>
      <c r="G9" s="81"/>
      <c r="H9" s="82"/>
    </row>
    <row r="10" spans="2:20" ht="25.5" customHeight="1" x14ac:dyDescent="0.25">
      <c r="B10" s="100" t="s">
        <v>507</v>
      </c>
      <c r="C10" s="83"/>
      <c r="D10" s="79"/>
      <c r="E10" s="79"/>
      <c r="F10" s="80"/>
      <c r="G10" s="84"/>
      <c r="H10" s="85"/>
      <c r="L10" s="289"/>
      <c r="M10" s="289"/>
      <c r="N10" s="289"/>
      <c r="O10" s="289"/>
      <c r="P10" s="289"/>
      <c r="Q10" s="289"/>
      <c r="R10" s="289"/>
    </row>
    <row r="11" spans="2:20" ht="14.4" thickBot="1" x14ac:dyDescent="0.3"/>
    <row r="12" spans="2:20" x14ac:dyDescent="0.25">
      <c r="B12" s="306">
        <v>2014</v>
      </c>
      <c r="C12" s="307"/>
      <c r="D12" s="307"/>
      <c r="E12" s="307"/>
      <c r="F12" s="307"/>
      <c r="G12" s="307"/>
      <c r="H12" s="308"/>
      <c r="L12" s="306">
        <v>2013</v>
      </c>
      <c r="M12" s="307"/>
      <c r="N12" s="307"/>
      <c r="O12" s="307"/>
      <c r="P12" s="307"/>
      <c r="Q12" s="307"/>
      <c r="R12" s="308"/>
    </row>
    <row r="13" spans="2:20" ht="14.4" thickBot="1" x14ac:dyDescent="0.3">
      <c r="B13" s="309"/>
      <c r="C13" s="310"/>
      <c r="D13" s="310"/>
      <c r="E13" s="310"/>
      <c r="F13" s="310"/>
      <c r="G13" s="310"/>
      <c r="H13" s="311"/>
      <c r="L13" s="309"/>
      <c r="M13" s="310"/>
      <c r="N13" s="310"/>
      <c r="O13" s="310"/>
      <c r="P13" s="310"/>
      <c r="Q13" s="310"/>
      <c r="R13" s="311"/>
    </row>
    <row r="14" spans="2:20" ht="42" thickBot="1" x14ac:dyDescent="0.3">
      <c r="B14" s="101" t="s">
        <v>449</v>
      </c>
      <c r="C14" s="101" t="s">
        <v>496</v>
      </c>
      <c r="D14" s="101" t="s">
        <v>502</v>
      </c>
      <c r="E14" s="101" t="s">
        <v>538</v>
      </c>
      <c r="F14" s="101" t="s">
        <v>441</v>
      </c>
      <c r="G14" s="101" t="s">
        <v>514</v>
      </c>
      <c r="H14" s="101" t="s">
        <v>442</v>
      </c>
      <c r="L14" s="101" t="s">
        <v>449</v>
      </c>
      <c r="M14" s="101" t="s">
        <v>496</v>
      </c>
      <c r="N14" s="101" t="s">
        <v>502</v>
      </c>
      <c r="O14" s="101" t="s">
        <v>511</v>
      </c>
      <c r="P14" s="101" t="s">
        <v>441</v>
      </c>
      <c r="Q14" s="101" t="s">
        <v>514</v>
      </c>
      <c r="R14" s="101" t="s">
        <v>442</v>
      </c>
    </row>
    <row r="15" spans="2:20" ht="15" thickTop="1" thickBot="1" x14ac:dyDescent="0.3">
      <c r="B15" s="15">
        <v>1</v>
      </c>
      <c r="C15" s="15">
        <v>47</v>
      </c>
      <c r="D15" s="240">
        <f>+'Agrupaciones y Códigos Comunas'!H2</f>
        <v>8922542</v>
      </c>
      <c r="E15" s="240">
        <v>297593012</v>
      </c>
      <c r="F15" s="19">
        <f>ROUND(E15/$E$20,4)</f>
        <v>0.34739999999999999</v>
      </c>
      <c r="G15" s="16">
        <v>874844914</v>
      </c>
      <c r="H15" s="17">
        <f>+G15/D15*1000</f>
        <v>98048.842359049697</v>
      </c>
      <c r="J15" s="242"/>
      <c r="L15" s="15">
        <v>1</v>
      </c>
      <c r="M15" s="15">
        <v>47</v>
      </c>
      <c r="N15" s="240">
        <v>8847037</v>
      </c>
      <c r="O15" s="240">
        <v>283505701</v>
      </c>
      <c r="P15" s="19">
        <v>0.3528</v>
      </c>
      <c r="Q15" s="16">
        <v>7282406000</v>
      </c>
      <c r="R15" s="17">
        <v>823146.32571334334</v>
      </c>
      <c r="T15" s="242"/>
    </row>
    <row r="16" spans="2:20" ht="14.4" thickBot="1" x14ac:dyDescent="0.3">
      <c r="B16" s="18">
        <v>2</v>
      </c>
      <c r="C16" s="18">
        <v>37</v>
      </c>
      <c r="D16" s="240">
        <f>+'Agrupaciones y Códigos Comunas'!H3</f>
        <v>3751332</v>
      </c>
      <c r="E16" s="240">
        <v>150844724</v>
      </c>
      <c r="F16" s="19">
        <f>ROUND(E16/$E$20,4)</f>
        <v>0.17610000000000001</v>
      </c>
      <c r="G16" s="16">
        <v>443466290</v>
      </c>
      <c r="H16" s="17">
        <f>+G16/D16*1000</f>
        <v>118215.68712126787</v>
      </c>
      <c r="J16" s="242"/>
      <c r="L16" s="18">
        <v>2</v>
      </c>
      <c r="M16" s="18">
        <v>37</v>
      </c>
      <c r="N16" s="240">
        <v>3700457</v>
      </c>
      <c r="O16" s="240">
        <v>138781899</v>
      </c>
      <c r="P16" s="19">
        <v>0.17269999999999999</v>
      </c>
      <c r="Q16" s="16">
        <v>3564828000</v>
      </c>
      <c r="R16" s="17">
        <v>963348.04052580532</v>
      </c>
      <c r="T16" s="242"/>
    </row>
    <row r="17" spans="2:20" ht="14.4" thickBot="1" x14ac:dyDescent="0.3">
      <c r="B17" s="18">
        <v>3</v>
      </c>
      <c r="C17" s="18">
        <v>56</v>
      </c>
      <c r="D17" s="240">
        <f>+'Agrupaciones y Códigos Comunas'!H4</f>
        <v>1822892</v>
      </c>
      <c r="E17" s="240">
        <v>135756078</v>
      </c>
      <c r="F17" s="19">
        <f>ROUND(E17/$E$20,4)</f>
        <v>0.1585</v>
      </c>
      <c r="G17" s="16">
        <v>399144844</v>
      </c>
      <c r="H17" s="17">
        <f>+G17/D17*1000</f>
        <v>218962.42015434813</v>
      </c>
      <c r="J17" s="242"/>
      <c r="L17" s="18">
        <v>3</v>
      </c>
      <c r="M17" s="18">
        <v>56</v>
      </c>
      <c r="N17" s="240">
        <v>1812127</v>
      </c>
      <c r="O17" s="240">
        <v>124444713</v>
      </c>
      <c r="P17" s="19">
        <v>0.15479999999999999</v>
      </c>
      <c r="Q17" s="16">
        <v>3195341000</v>
      </c>
      <c r="R17" s="17">
        <v>1763309.6355829367</v>
      </c>
      <c r="T17" s="242"/>
    </row>
    <row r="18" spans="2:20" ht="14.4" thickBot="1" x14ac:dyDescent="0.3">
      <c r="B18" s="18">
        <v>4</v>
      </c>
      <c r="C18" s="18">
        <v>96</v>
      </c>
      <c r="D18" s="240">
        <f>+'Agrupaciones y Códigos Comunas'!H5</f>
        <v>1784596</v>
      </c>
      <c r="E18" s="240">
        <v>126668606</v>
      </c>
      <c r="F18" s="19">
        <f>ROUND(E18/$E$20,4)</f>
        <v>0.1479</v>
      </c>
      <c r="G18" s="16">
        <v>372451246</v>
      </c>
      <c r="H18" s="17">
        <f>+G18/D18*1000</f>
        <v>208703.39617482052</v>
      </c>
      <c r="J18" s="242"/>
      <c r="L18" s="18">
        <v>4</v>
      </c>
      <c r="M18" s="18">
        <v>96</v>
      </c>
      <c r="N18" s="240">
        <v>1768433</v>
      </c>
      <c r="O18" s="240">
        <v>119202963</v>
      </c>
      <c r="P18" s="19">
        <v>0.14829999999999999</v>
      </c>
      <c r="Q18" s="16">
        <v>3061170000</v>
      </c>
      <c r="R18" s="17">
        <v>1731007.0553987625</v>
      </c>
      <c r="T18" s="242"/>
    </row>
    <row r="19" spans="2:20" ht="14.4" thickBot="1" x14ac:dyDescent="0.3">
      <c r="B19" s="18">
        <v>5</v>
      </c>
      <c r="C19" s="18">
        <v>109</v>
      </c>
      <c r="D19" s="240">
        <f>+'Agrupaciones y Códigos Comunas'!H6</f>
        <v>1121179</v>
      </c>
      <c r="E19" s="240">
        <v>145745442</v>
      </c>
      <c r="F19" s="19">
        <f>ROUND(E19/$E$20,4)</f>
        <v>0.1701</v>
      </c>
      <c r="G19" s="16">
        <v>428356706</v>
      </c>
      <c r="H19" s="17">
        <f>+G19/D19*1000</f>
        <v>382059.15915299876</v>
      </c>
      <c r="J19" s="242"/>
      <c r="L19" s="18">
        <v>5</v>
      </c>
      <c r="M19" s="18">
        <v>109</v>
      </c>
      <c r="N19" s="240">
        <v>1120396</v>
      </c>
      <c r="O19" s="240">
        <v>137751154</v>
      </c>
      <c r="P19" s="19">
        <v>0.1714</v>
      </c>
      <c r="Q19" s="16">
        <v>3537995000</v>
      </c>
      <c r="R19" s="17">
        <v>3157807.5965997735</v>
      </c>
      <c r="T19" s="242"/>
    </row>
    <row r="20" spans="2:20" ht="14.4" thickBot="1" x14ac:dyDescent="0.3">
      <c r="B20" s="20" t="s">
        <v>443</v>
      </c>
      <c r="C20" s="20">
        <v>345</v>
      </c>
      <c r="D20" s="241">
        <f>SUM(D15:D19)</f>
        <v>17402541</v>
      </c>
      <c r="E20" s="241">
        <v>856607862</v>
      </c>
      <c r="F20" s="22">
        <f>SUM(F15:F19)</f>
        <v>1</v>
      </c>
      <c r="G20" s="21">
        <v>2518264000</v>
      </c>
      <c r="H20" s="28"/>
      <c r="J20" s="242"/>
      <c r="L20" s="20" t="s">
        <v>443</v>
      </c>
      <c r="M20" s="20">
        <v>345</v>
      </c>
      <c r="N20" s="241">
        <v>17248450</v>
      </c>
      <c r="O20" s="241">
        <v>803686430</v>
      </c>
      <c r="P20" s="22">
        <v>0.99999999999999989</v>
      </c>
      <c r="Q20" s="21">
        <v>20641740000</v>
      </c>
      <c r="R20" s="28"/>
    </row>
    <row r="21" spans="2:20" ht="14.4" thickTop="1" x14ac:dyDescent="0.25">
      <c r="B21" s="83"/>
      <c r="C21" s="83"/>
      <c r="D21" s="79"/>
      <c r="E21" s="79"/>
      <c r="F21" s="80"/>
      <c r="G21" s="79"/>
      <c r="H21" s="99"/>
    </row>
    <row r="22" spans="2:20" x14ac:dyDescent="0.25">
      <c r="B22" s="83"/>
      <c r="C22" s="83"/>
      <c r="D22" s="84"/>
      <c r="E22" s="84"/>
      <c r="F22" s="80"/>
      <c r="G22" s="84"/>
      <c r="H22" s="85"/>
    </row>
    <row r="23" spans="2:20" x14ac:dyDescent="0.25">
      <c r="E23" s="181"/>
      <c r="F23" s="182"/>
      <c r="G23" s="84"/>
      <c r="N23" s="236"/>
    </row>
    <row r="24" spans="2:20" x14ac:dyDescent="0.25">
      <c r="E24" s="181"/>
      <c r="F24" s="182"/>
      <c r="G24" s="84"/>
      <c r="N24" s="236"/>
    </row>
  </sheetData>
  <mergeCells count="2">
    <mergeCell ref="L12:R13"/>
    <mergeCell ref="B12:H13"/>
  </mergeCells>
  <phoneticPr fontId="27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2"/>
  </sheetPr>
  <dimension ref="A1:Y655"/>
  <sheetViews>
    <sheetView topLeftCell="I1" zoomScale="90" zoomScaleNormal="90" workbookViewId="0">
      <selection activeCell="AF10" sqref="AF10"/>
    </sheetView>
  </sheetViews>
  <sheetFormatPr baseColWidth="10" defaultColWidth="11.44140625" defaultRowHeight="13.8" x14ac:dyDescent="0.25"/>
  <cols>
    <col min="1" max="1" width="14.88671875" style="1" customWidth="1"/>
    <col min="2" max="2" width="33.6640625" style="1" bestFit="1" customWidth="1"/>
    <col min="3" max="8" width="14.88671875" style="2" customWidth="1"/>
    <col min="9" max="10" width="15.88671875" style="2" bestFit="1" customWidth="1"/>
    <col min="11" max="12" width="14.88671875" style="2" customWidth="1"/>
    <col min="13" max="14" width="18.44140625" style="2" customWidth="1"/>
    <col min="15" max="15" width="14.88671875" style="2" hidden="1" customWidth="1"/>
    <col min="16" max="16" width="0" style="203" hidden="1" customWidth="1"/>
    <col min="17" max="17" width="10.109375" style="203" hidden="1" customWidth="1"/>
    <col min="18" max="18" width="28.6640625" style="203" hidden="1" customWidth="1"/>
    <col min="19" max="19" width="16.88671875" style="203" hidden="1" customWidth="1"/>
    <col min="20" max="20" width="17" style="203" hidden="1" customWidth="1"/>
    <col min="21" max="21" width="29.109375" style="209" hidden="1" customWidth="1"/>
    <col min="22" max="23" width="0" style="203" hidden="1" customWidth="1"/>
    <col min="24" max="26" width="0" style="2" hidden="1" customWidth="1"/>
    <col min="27" max="16384" width="11.44140625" style="2"/>
  </cols>
  <sheetData>
    <row r="1" spans="1:25" s="31" customFormat="1" x14ac:dyDescent="0.25">
      <c r="A1" s="29">
        <v>1</v>
      </c>
      <c r="B1" s="29">
        <v>2</v>
      </c>
      <c r="C1" s="30">
        <v>3</v>
      </c>
      <c r="D1" s="30">
        <v>4</v>
      </c>
      <c r="E1" s="30">
        <v>5</v>
      </c>
      <c r="F1" s="30">
        <v>6</v>
      </c>
      <c r="G1" s="30">
        <v>7</v>
      </c>
      <c r="H1" s="30">
        <v>8</v>
      </c>
      <c r="I1" s="30">
        <v>9</v>
      </c>
      <c r="J1" s="30">
        <v>10</v>
      </c>
      <c r="K1" s="30">
        <v>11</v>
      </c>
      <c r="L1" s="30">
        <v>12</v>
      </c>
      <c r="M1" s="30">
        <v>13</v>
      </c>
      <c r="N1" s="30">
        <v>14</v>
      </c>
      <c r="O1" s="290">
        <f>COLUMN()</f>
        <v>15</v>
      </c>
      <c r="P1" s="291"/>
      <c r="Q1" s="291"/>
      <c r="R1" s="291"/>
      <c r="S1" s="291"/>
      <c r="T1" s="291"/>
      <c r="U1" s="292"/>
      <c r="V1" s="291"/>
      <c r="W1" s="291"/>
      <c r="X1" s="290"/>
      <c r="Y1" s="290"/>
    </row>
    <row r="2" spans="1:25" s="31" customFormat="1" ht="14.4" thickBot="1" x14ac:dyDescent="0.3">
      <c r="A2" s="157"/>
      <c r="B2" s="107" t="s">
        <v>529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P2" s="89"/>
      <c r="Q2" s="89"/>
      <c r="R2" s="89"/>
      <c r="S2" s="89"/>
      <c r="T2" s="89"/>
      <c r="U2" s="209"/>
      <c r="V2" s="89"/>
      <c r="W2" s="89"/>
    </row>
    <row r="3" spans="1:25" s="31" customFormat="1" ht="78" customHeight="1" thickBot="1" x14ac:dyDescent="0.3">
      <c r="A3" s="107" t="s">
        <v>0</v>
      </c>
      <c r="B3" s="107" t="s">
        <v>1</v>
      </c>
      <c r="C3" s="107" t="s">
        <v>459</v>
      </c>
      <c r="D3" s="107" t="s">
        <v>460</v>
      </c>
      <c r="E3" s="107" t="s">
        <v>461</v>
      </c>
      <c r="F3" s="107" t="s">
        <v>499</v>
      </c>
      <c r="G3" s="107" t="s">
        <v>500</v>
      </c>
      <c r="H3" s="107" t="s">
        <v>501</v>
      </c>
      <c r="I3" s="107" t="s">
        <v>528</v>
      </c>
      <c r="J3" s="107" t="s">
        <v>530</v>
      </c>
      <c r="K3" s="107" t="s">
        <v>531</v>
      </c>
      <c r="L3" s="107" t="s">
        <v>348</v>
      </c>
      <c r="M3" s="107" t="s">
        <v>462</v>
      </c>
      <c r="N3" s="107" t="s">
        <v>349</v>
      </c>
      <c r="P3" s="89"/>
      <c r="Q3" s="220" t="s">
        <v>0</v>
      </c>
      <c r="R3" s="220" t="s">
        <v>1</v>
      </c>
      <c r="S3" s="149" t="s">
        <v>545</v>
      </c>
      <c r="T3" s="149" t="s">
        <v>546</v>
      </c>
      <c r="U3" s="209" t="s">
        <v>547</v>
      </c>
      <c r="V3" s="149">
        <f>SUM(V4:V348)</f>
        <v>0</v>
      </c>
      <c r="W3" s="149">
        <f>SUM(W4:W348)</f>
        <v>0</v>
      </c>
      <c r="X3" s="149">
        <f>SUM(X4:X348)</f>
        <v>0</v>
      </c>
    </row>
    <row r="4" spans="1:25" s="31" customFormat="1" x14ac:dyDescent="0.25">
      <c r="A4" s="115">
        <v>1101</v>
      </c>
      <c r="B4" s="116" t="s">
        <v>70</v>
      </c>
      <c r="C4" s="118">
        <v>16857</v>
      </c>
      <c r="D4" s="118">
        <v>5308</v>
      </c>
      <c r="E4" s="118">
        <f>C4+D4</f>
        <v>22165</v>
      </c>
      <c r="F4" s="118">
        <v>17863</v>
      </c>
      <c r="G4" s="118">
        <v>5201</v>
      </c>
      <c r="H4" s="118">
        <f>F4+G4</f>
        <v>23064</v>
      </c>
      <c r="I4" s="118">
        <v>16843</v>
      </c>
      <c r="J4" s="118">
        <v>6069</v>
      </c>
      <c r="K4" s="118">
        <f>I4+J4</f>
        <v>22912</v>
      </c>
      <c r="L4" s="118">
        <f>C4+F4+I4</f>
        <v>51563</v>
      </c>
      <c r="M4" s="118">
        <f>E4+H4+K4</f>
        <v>68141</v>
      </c>
      <c r="N4" s="117">
        <f>L4/M4</f>
        <v>0.75671035059655711</v>
      </c>
      <c r="P4" s="89">
        <f>+Q4-A4</f>
        <v>0</v>
      </c>
      <c r="Q4" s="89">
        <v>1101</v>
      </c>
      <c r="R4" s="89" t="s">
        <v>70</v>
      </c>
      <c r="S4" s="149">
        <v>51563</v>
      </c>
      <c r="T4" s="149">
        <v>68141</v>
      </c>
      <c r="U4" s="209">
        <v>0.75671035059655711</v>
      </c>
      <c r="V4" s="149">
        <f>+S4-L4</f>
        <v>0</v>
      </c>
      <c r="W4" s="149">
        <f>+T4-M4</f>
        <v>0</v>
      </c>
      <c r="X4" s="210">
        <f>+U4-N4</f>
        <v>0</v>
      </c>
    </row>
    <row r="5" spans="1:25" s="31" customFormat="1" x14ac:dyDescent="0.25">
      <c r="A5" s="71">
        <v>1107</v>
      </c>
      <c r="B5" s="72" t="s">
        <v>121</v>
      </c>
      <c r="C5" s="118">
        <v>4363</v>
      </c>
      <c r="D5" s="118">
        <v>1084</v>
      </c>
      <c r="E5" s="118">
        <f t="shared" ref="E5:E68" si="0">C5+D5</f>
        <v>5447</v>
      </c>
      <c r="F5" s="118">
        <v>3170</v>
      </c>
      <c r="G5" s="118">
        <v>702</v>
      </c>
      <c r="H5" s="118">
        <f t="shared" ref="H5:H68" si="1">F5+G5</f>
        <v>3872</v>
      </c>
      <c r="I5" s="118">
        <v>4123</v>
      </c>
      <c r="J5" s="118">
        <v>745</v>
      </c>
      <c r="K5" s="118">
        <f t="shared" ref="K5:K68" si="2">I5+J5</f>
        <v>4868</v>
      </c>
      <c r="L5" s="118">
        <f t="shared" ref="L5:L68" si="3">C5+F5+I5</f>
        <v>11656</v>
      </c>
      <c r="M5" s="118">
        <f t="shared" ref="M5:M68" si="4">E5+H5+K5</f>
        <v>14187</v>
      </c>
      <c r="N5" s="117">
        <f t="shared" ref="N5:N68" si="5">L5/M5</f>
        <v>0.82159723690702757</v>
      </c>
      <c r="P5" s="89">
        <f t="shared" ref="P5:P68" si="6">+Q5-A5</f>
        <v>0</v>
      </c>
      <c r="Q5" s="89">
        <v>1107</v>
      </c>
      <c r="R5" s="89" t="s">
        <v>121</v>
      </c>
      <c r="S5" s="149">
        <v>11656</v>
      </c>
      <c r="T5" s="149">
        <v>14187</v>
      </c>
      <c r="U5" s="209">
        <v>0.82159723690702757</v>
      </c>
      <c r="V5" s="149">
        <f t="shared" ref="V5:V68" si="7">+S5-L5</f>
        <v>0</v>
      </c>
      <c r="W5" s="149">
        <f t="shared" ref="W5:W68" si="8">+T5-M5</f>
        <v>0</v>
      </c>
      <c r="X5" s="210">
        <f t="shared" ref="X5:X68" si="9">+U5-N5</f>
        <v>0</v>
      </c>
    </row>
    <row r="6" spans="1:25" s="31" customFormat="1" x14ac:dyDescent="0.25">
      <c r="A6" s="71">
        <v>1401</v>
      </c>
      <c r="B6" s="72" t="s">
        <v>264</v>
      </c>
      <c r="C6" s="118">
        <v>370</v>
      </c>
      <c r="D6" s="118">
        <v>112</v>
      </c>
      <c r="E6" s="118">
        <f t="shared" si="0"/>
        <v>482</v>
      </c>
      <c r="F6" s="118">
        <v>798</v>
      </c>
      <c r="G6" s="118">
        <v>195</v>
      </c>
      <c r="H6" s="118">
        <f t="shared" si="1"/>
        <v>993</v>
      </c>
      <c r="I6" s="118">
        <v>839</v>
      </c>
      <c r="J6" s="118">
        <v>245</v>
      </c>
      <c r="K6" s="118">
        <f t="shared" si="2"/>
        <v>1084</v>
      </c>
      <c r="L6" s="118">
        <f t="shared" si="3"/>
        <v>2007</v>
      </c>
      <c r="M6" s="118">
        <f t="shared" si="4"/>
        <v>2559</v>
      </c>
      <c r="N6" s="117">
        <f t="shared" si="5"/>
        <v>0.78429073856975384</v>
      </c>
      <c r="P6" s="89">
        <f t="shared" si="6"/>
        <v>0</v>
      </c>
      <c r="Q6" s="89">
        <v>1401</v>
      </c>
      <c r="R6" s="89" t="s">
        <v>264</v>
      </c>
      <c r="S6" s="149">
        <v>2007</v>
      </c>
      <c r="T6" s="149">
        <v>2559</v>
      </c>
      <c r="U6" s="209">
        <v>0.78429073856975384</v>
      </c>
      <c r="V6" s="149">
        <f t="shared" si="7"/>
        <v>0</v>
      </c>
      <c r="W6" s="149">
        <f t="shared" si="8"/>
        <v>0</v>
      </c>
      <c r="X6" s="210">
        <f t="shared" si="9"/>
        <v>0</v>
      </c>
    </row>
    <row r="7" spans="1:25" s="31" customFormat="1" x14ac:dyDescent="0.25">
      <c r="A7" s="71">
        <v>1402</v>
      </c>
      <c r="B7" s="72" t="s">
        <v>97</v>
      </c>
      <c r="C7" s="118">
        <v>26</v>
      </c>
      <c r="D7" s="118">
        <v>0</v>
      </c>
      <c r="E7" s="118">
        <f t="shared" si="0"/>
        <v>26</v>
      </c>
      <c r="F7" s="118">
        <v>22</v>
      </c>
      <c r="G7" s="118">
        <v>0</v>
      </c>
      <c r="H7" s="118">
        <f t="shared" si="1"/>
        <v>22</v>
      </c>
      <c r="I7" s="118">
        <v>28</v>
      </c>
      <c r="J7" s="118">
        <v>0</v>
      </c>
      <c r="K7" s="118">
        <f t="shared" si="2"/>
        <v>28</v>
      </c>
      <c r="L7" s="118">
        <f t="shared" si="3"/>
        <v>76</v>
      </c>
      <c r="M7" s="118">
        <f t="shared" si="4"/>
        <v>76</v>
      </c>
      <c r="N7" s="117">
        <f t="shared" si="5"/>
        <v>1</v>
      </c>
      <c r="P7" s="89">
        <f t="shared" si="6"/>
        <v>0</v>
      </c>
      <c r="Q7" s="89">
        <v>1402</v>
      </c>
      <c r="R7" s="89" t="s">
        <v>97</v>
      </c>
      <c r="S7" s="149">
        <v>76</v>
      </c>
      <c r="T7" s="149">
        <v>76</v>
      </c>
      <c r="U7" s="209">
        <v>1</v>
      </c>
      <c r="V7" s="149">
        <f t="shared" si="7"/>
        <v>0</v>
      </c>
      <c r="W7" s="149">
        <f t="shared" si="8"/>
        <v>0</v>
      </c>
      <c r="X7" s="210">
        <f t="shared" si="9"/>
        <v>0</v>
      </c>
    </row>
    <row r="8" spans="1:25" s="31" customFormat="1" x14ac:dyDescent="0.25">
      <c r="A8" s="71">
        <v>1403</v>
      </c>
      <c r="B8" s="72" t="s">
        <v>280</v>
      </c>
      <c r="C8" s="118">
        <v>2</v>
      </c>
      <c r="D8" s="118">
        <v>0</v>
      </c>
      <c r="E8" s="118">
        <f t="shared" si="0"/>
        <v>2</v>
      </c>
      <c r="F8" s="118">
        <v>3</v>
      </c>
      <c r="G8" s="118">
        <v>0</v>
      </c>
      <c r="H8" s="118">
        <f t="shared" si="1"/>
        <v>3</v>
      </c>
      <c r="I8" s="118">
        <v>3</v>
      </c>
      <c r="J8" s="118">
        <v>0</v>
      </c>
      <c r="K8" s="118">
        <f t="shared" si="2"/>
        <v>3</v>
      </c>
      <c r="L8" s="118">
        <f t="shared" si="3"/>
        <v>8</v>
      </c>
      <c r="M8" s="118">
        <f t="shared" si="4"/>
        <v>8</v>
      </c>
      <c r="N8" s="117">
        <f t="shared" si="5"/>
        <v>1</v>
      </c>
      <c r="P8" s="89">
        <f t="shared" si="6"/>
        <v>0</v>
      </c>
      <c r="Q8" s="89">
        <v>1403</v>
      </c>
      <c r="R8" s="89" t="s">
        <v>280</v>
      </c>
      <c r="S8" s="149">
        <v>8</v>
      </c>
      <c r="T8" s="149">
        <v>8</v>
      </c>
      <c r="U8" s="209">
        <v>1</v>
      </c>
      <c r="V8" s="149">
        <f t="shared" si="7"/>
        <v>0</v>
      </c>
      <c r="W8" s="149">
        <f t="shared" si="8"/>
        <v>0</v>
      </c>
      <c r="X8" s="210">
        <f t="shared" si="9"/>
        <v>0</v>
      </c>
    </row>
    <row r="9" spans="1:25" s="31" customFormat="1" x14ac:dyDescent="0.25">
      <c r="A9" s="71">
        <v>1404</v>
      </c>
      <c r="B9" s="72" t="s">
        <v>281</v>
      </c>
      <c r="C9" s="118">
        <v>0</v>
      </c>
      <c r="D9" s="118">
        <v>0</v>
      </c>
      <c r="E9" s="118">
        <f t="shared" si="0"/>
        <v>0</v>
      </c>
      <c r="F9" s="118">
        <v>91</v>
      </c>
      <c r="G9" s="118">
        <v>2</v>
      </c>
      <c r="H9" s="118">
        <f t="shared" si="1"/>
        <v>93</v>
      </c>
      <c r="I9" s="118">
        <v>81</v>
      </c>
      <c r="J9" s="118">
        <v>18</v>
      </c>
      <c r="K9" s="118">
        <f t="shared" si="2"/>
        <v>99</v>
      </c>
      <c r="L9" s="118">
        <f t="shared" si="3"/>
        <v>172</v>
      </c>
      <c r="M9" s="118">
        <f t="shared" si="4"/>
        <v>192</v>
      </c>
      <c r="N9" s="117">
        <f t="shared" si="5"/>
        <v>0.89583333333333337</v>
      </c>
      <c r="P9" s="89">
        <f t="shared" si="6"/>
        <v>0</v>
      </c>
      <c r="Q9" s="89">
        <v>1404</v>
      </c>
      <c r="R9" s="89" t="s">
        <v>281</v>
      </c>
      <c r="S9" s="149">
        <v>172</v>
      </c>
      <c r="T9" s="149">
        <v>192</v>
      </c>
      <c r="U9" s="209">
        <v>0.89583333333333337</v>
      </c>
      <c r="V9" s="149">
        <f t="shared" si="7"/>
        <v>0</v>
      </c>
      <c r="W9" s="149">
        <f t="shared" si="8"/>
        <v>0</v>
      </c>
      <c r="X9" s="210">
        <f t="shared" si="9"/>
        <v>0</v>
      </c>
    </row>
    <row r="10" spans="1:25" s="31" customFormat="1" x14ac:dyDescent="0.25">
      <c r="A10" s="71">
        <v>1405</v>
      </c>
      <c r="B10" s="72" t="s">
        <v>69</v>
      </c>
      <c r="C10" s="118">
        <v>216</v>
      </c>
      <c r="D10" s="118">
        <v>28</v>
      </c>
      <c r="E10" s="118">
        <f t="shared" si="0"/>
        <v>244</v>
      </c>
      <c r="F10" s="118">
        <v>264</v>
      </c>
      <c r="G10" s="118">
        <v>26</v>
      </c>
      <c r="H10" s="118">
        <f t="shared" si="1"/>
        <v>290</v>
      </c>
      <c r="I10" s="118">
        <v>264</v>
      </c>
      <c r="J10" s="118">
        <v>38</v>
      </c>
      <c r="K10" s="118">
        <f t="shared" si="2"/>
        <v>302</v>
      </c>
      <c r="L10" s="118">
        <f t="shared" si="3"/>
        <v>744</v>
      </c>
      <c r="M10" s="118">
        <f t="shared" si="4"/>
        <v>836</v>
      </c>
      <c r="N10" s="117">
        <f t="shared" si="5"/>
        <v>0.88995215311004783</v>
      </c>
      <c r="P10" s="89">
        <f t="shared" si="6"/>
        <v>0</v>
      </c>
      <c r="Q10" s="89">
        <v>1405</v>
      </c>
      <c r="R10" s="89" t="s">
        <v>69</v>
      </c>
      <c r="S10" s="149">
        <v>744</v>
      </c>
      <c r="T10" s="149">
        <v>836</v>
      </c>
      <c r="U10" s="209">
        <v>0.88995215311004783</v>
      </c>
      <c r="V10" s="149">
        <f t="shared" si="7"/>
        <v>0</v>
      </c>
      <c r="W10" s="149">
        <f t="shared" si="8"/>
        <v>0</v>
      </c>
      <c r="X10" s="210">
        <f t="shared" si="9"/>
        <v>0</v>
      </c>
    </row>
    <row r="11" spans="1:25" s="31" customFormat="1" x14ac:dyDescent="0.25">
      <c r="A11" s="71">
        <v>2101</v>
      </c>
      <c r="B11" s="72" t="s">
        <v>128</v>
      </c>
      <c r="C11" s="118">
        <v>11395</v>
      </c>
      <c r="D11" s="118">
        <v>1972</v>
      </c>
      <c r="E11" s="118">
        <f t="shared" si="0"/>
        <v>13367</v>
      </c>
      <c r="F11" s="118">
        <v>22411</v>
      </c>
      <c r="G11" s="118">
        <v>2554</v>
      </c>
      <c r="H11" s="118">
        <f t="shared" si="1"/>
        <v>24965</v>
      </c>
      <c r="I11" s="118">
        <v>18714</v>
      </c>
      <c r="J11" s="118">
        <v>4050</v>
      </c>
      <c r="K11" s="118">
        <f t="shared" si="2"/>
        <v>22764</v>
      </c>
      <c r="L11" s="118">
        <f t="shared" si="3"/>
        <v>52520</v>
      </c>
      <c r="M11" s="118">
        <f t="shared" si="4"/>
        <v>61096</v>
      </c>
      <c r="N11" s="117">
        <f t="shared" si="5"/>
        <v>0.85963074505695958</v>
      </c>
      <c r="P11" s="89">
        <f t="shared" si="6"/>
        <v>0</v>
      </c>
      <c r="Q11" s="89">
        <v>2101</v>
      </c>
      <c r="R11" s="89" t="s">
        <v>128</v>
      </c>
      <c r="S11" s="149">
        <v>52520</v>
      </c>
      <c r="T11" s="149">
        <v>61096</v>
      </c>
      <c r="U11" s="209">
        <v>0.85963074505695958</v>
      </c>
      <c r="V11" s="149">
        <f t="shared" si="7"/>
        <v>0</v>
      </c>
      <c r="W11" s="149">
        <f t="shared" si="8"/>
        <v>0</v>
      </c>
      <c r="X11" s="210">
        <f t="shared" si="9"/>
        <v>0</v>
      </c>
    </row>
    <row r="12" spans="1:25" s="31" customFormat="1" x14ac:dyDescent="0.25">
      <c r="A12" s="71">
        <v>2102</v>
      </c>
      <c r="B12" s="72" t="s">
        <v>217</v>
      </c>
      <c r="C12" s="118">
        <v>942</v>
      </c>
      <c r="D12" s="118">
        <v>48</v>
      </c>
      <c r="E12" s="118">
        <f t="shared" si="0"/>
        <v>990</v>
      </c>
      <c r="F12" s="118">
        <v>920</v>
      </c>
      <c r="G12" s="118">
        <v>37</v>
      </c>
      <c r="H12" s="118">
        <f t="shared" si="1"/>
        <v>957</v>
      </c>
      <c r="I12" s="118">
        <v>985</v>
      </c>
      <c r="J12" s="118">
        <v>42</v>
      </c>
      <c r="K12" s="118">
        <f t="shared" si="2"/>
        <v>1027</v>
      </c>
      <c r="L12" s="118">
        <f t="shared" si="3"/>
        <v>2847</v>
      </c>
      <c r="M12" s="118">
        <f t="shared" si="4"/>
        <v>2974</v>
      </c>
      <c r="N12" s="117">
        <f t="shared" si="5"/>
        <v>0.9572965702757229</v>
      </c>
      <c r="P12" s="89">
        <f t="shared" si="6"/>
        <v>0</v>
      </c>
      <c r="Q12" s="89">
        <v>2102</v>
      </c>
      <c r="R12" s="89" t="s">
        <v>217</v>
      </c>
      <c r="S12" s="149">
        <v>2847</v>
      </c>
      <c r="T12" s="149">
        <v>2974</v>
      </c>
      <c r="U12" s="209">
        <v>0.9572965702757229</v>
      </c>
      <c r="V12" s="149">
        <f t="shared" si="7"/>
        <v>0</v>
      </c>
      <c r="W12" s="149">
        <f t="shared" si="8"/>
        <v>0</v>
      </c>
      <c r="X12" s="210">
        <f t="shared" si="9"/>
        <v>0</v>
      </c>
    </row>
    <row r="13" spans="1:25" s="31" customFormat="1" x14ac:dyDescent="0.25">
      <c r="A13" s="71">
        <v>2103</v>
      </c>
      <c r="B13" s="72" t="s">
        <v>58</v>
      </c>
      <c r="C13" s="118">
        <v>260</v>
      </c>
      <c r="D13" s="118">
        <v>6</v>
      </c>
      <c r="E13" s="118">
        <f t="shared" si="0"/>
        <v>266</v>
      </c>
      <c r="F13" s="118">
        <v>0</v>
      </c>
      <c r="G13" s="118">
        <v>0</v>
      </c>
      <c r="H13" s="118">
        <f t="shared" si="1"/>
        <v>0</v>
      </c>
      <c r="I13" s="118">
        <v>135</v>
      </c>
      <c r="J13" s="118">
        <v>42</v>
      </c>
      <c r="K13" s="118">
        <f t="shared" si="2"/>
        <v>177</v>
      </c>
      <c r="L13" s="118">
        <f t="shared" si="3"/>
        <v>395</v>
      </c>
      <c r="M13" s="118">
        <f t="shared" si="4"/>
        <v>443</v>
      </c>
      <c r="N13" s="117">
        <f t="shared" si="5"/>
        <v>0.89164785553047399</v>
      </c>
      <c r="P13" s="89">
        <f t="shared" si="6"/>
        <v>0</v>
      </c>
      <c r="Q13" s="89">
        <v>2103</v>
      </c>
      <c r="R13" s="89" t="s">
        <v>58</v>
      </c>
      <c r="S13" s="149">
        <v>395</v>
      </c>
      <c r="T13" s="149">
        <v>443</v>
      </c>
      <c r="U13" s="209">
        <v>0.89164785553047399</v>
      </c>
      <c r="V13" s="149">
        <f t="shared" si="7"/>
        <v>0</v>
      </c>
      <c r="W13" s="149">
        <f t="shared" si="8"/>
        <v>0</v>
      </c>
      <c r="X13" s="210">
        <f t="shared" si="9"/>
        <v>0</v>
      </c>
    </row>
    <row r="14" spans="1:25" s="31" customFormat="1" x14ac:dyDescent="0.25">
      <c r="A14" s="71">
        <v>2104</v>
      </c>
      <c r="B14" s="72" t="s">
        <v>54</v>
      </c>
      <c r="C14" s="118">
        <v>917</v>
      </c>
      <c r="D14" s="118">
        <v>177</v>
      </c>
      <c r="E14" s="118">
        <f t="shared" si="0"/>
        <v>1094</v>
      </c>
      <c r="F14" s="118">
        <v>427</v>
      </c>
      <c r="G14" s="118">
        <v>190</v>
      </c>
      <c r="H14" s="118">
        <f t="shared" si="1"/>
        <v>617</v>
      </c>
      <c r="I14" s="118">
        <v>458</v>
      </c>
      <c r="J14" s="118">
        <v>155</v>
      </c>
      <c r="K14" s="118">
        <f t="shared" si="2"/>
        <v>613</v>
      </c>
      <c r="L14" s="118">
        <f t="shared" si="3"/>
        <v>1802</v>
      </c>
      <c r="M14" s="118">
        <f t="shared" si="4"/>
        <v>2324</v>
      </c>
      <c r="N14" s="117">
        <f t="shared" si="5"/>
        <v>0.7753872633390706</v>
      </c>
      <c r="P14" s="89">
        <f t="shared" si="6"/>
        <v>0</v>
      </c>
      <c r="Q14" s="89">
        <v>2104</v>
      </c>
      <c r="R14" s="89" t="s">
        <v>54</v>
      </c>
      <c r="S14" s="149">
        <v>1802</v>
      </c>
      <c r="T14" s="149">
        <v>2324</v>
      </c>
      <c r="U14" s="209">
        <v>0.7753872633390706</v>
      </c>
      <c r="V14" s="149">
        <f t="shared" si="7"/>
        <v>0</v>
      </c>
      <c r="W14" s="149">
        <f t="shared" si="8"/>
        <v>0</v>
      </c>
      <c r="X14" s="210">
        <f t="shared" si="9"/>
        <v>0</v>
      </c>
    </row>
    <row r="15" spans="1:25" s="31" customFormat="1" x14ac:dyDescent="0.25">
      <c r="A15" s="71">
        <v>2201</v>
      </c>
      <c r="B15" s="72" t="s">
        <v>110</v>
      </c>
      <c r="C15" s="118">
        <v>4809</v>
      </c>
      <c r="D15" s="118">
        <v>1197</v>
      </c>
      <c r="E15" s="118">
        <f t="shared" si="0"/>
        <v>6006</v>
      </c>
      <c r="F15" s="118">
        <v>4762</v>
      </c>
      <c r="G15" s="118">
        <v>541</v>
      </c>
      <c r="H15" s="118">
        <f t="shared" si="1"/>
        <v>5303</v>
      </c>
      <c r="I15" s="118">
        <v>10127</v>
      </c>
      <c r="J15" s="118">
        <v>1446</v>
      </c>
      <c r="K15" s="118">
        <f t="shared" si="2"/>
        <v>11573</v>
      </c>
      <c r="L15" s="118">
        <f t="shared" si="3"/>
        <v>19698</v>
      </c>
      <c r="M15" s="118">
        <f t="shared" si="4"/>
        <v>22882</v>
      </c>
      <c r="N15" s="117">
        <f t="shared" si="5"/>
        <v>0.86085132418494892</v>
      </c>
      <c r="P15" s="89">
        <f t="shared" si="6"/>
        <v>0</v>
      </c>
      <c r="Q15" s="89">
        <v>2201</v>
      </c>
      <c r="R15" s="89" t="s">
        <v>110</v>
      </c>
      <c r="S15" s="149">
        <v>19698</v>
      </c>
      <c r="T15" s="149">
        <v>22882</v>
      </c>
      <c r="U15" s="209">
        <v>0.86085132418494892</v>
      </c>
      <c r="V15" s="149">
        <f t="shared" si="7"/>
        <v>0</v>
      </c>
      <c r="W15" s="149">
        <f t="shared" si="8"/>
        <v>0</v>
      </c>
      <c r="X15" s="210">
        <f t="shared" si="9"/>
        <v>0</v>
      </c>
    </row>
    <row r="16" spans="1:25" s="31" customFormat="1" x14ac:dyDescent="0.25">
      <c r="A16" s="71">
        <v>2202</v>
      </c>
      <c r="B16" s="72" t="s">
        <v>282</v>
      </c>
      <c r="C16" s="118">
        <v>14</v>
      </c>
      <c r="D16" s="118">
        <v>0</v>
      </c>
      <c r="E16" s="118">
        <f t="shared" si="0"/>
        <v>14</v>
      </c>
      <c r="F16" s="118">
        <v>16</v>
      </c>
      <c r="G16" s="118">
        <v>1</v>
      </c>
      <c r="H16" s="118">
        <f t="shared" si="1"/>
        <v>17</v>
      </c>
      <c r="I16" s="118">
        <v>19</v>
      </c>
      <c r="J16" s="118">
        <v>2</v>
      </c>
      <c r="K16" s="118">
        <f t="shared" si="2"/>
        <v>21</v>
      </c>
      <c r="L16" s="118">
        <f t="shared" si="3"/>
        <v>49</v>
      </c>
      <c r="M16" s="118">
        <f t="shared" si="4"/>
        <v>52</v>
      </c>
      <c r="N16" s="117">
        <f t="shared" si="5"/>
        <v>0.94230769230769229</v>
      </c>
      <c r="P16" s="89">
        <f t="shared" si="6"/>
        <v>0</v>
      </c>
      <c r="Q16" s="89">
        <v>2202</v>
      </c>
      <c r="R16" s="89" t="s">
        <v>282</v>
      </c>
      <c r="S16" s="149">
        <v>49</v>
      </c>
      <c r="T16" s="149">
        <v>52</v>
      </c>
      <c r="U16" s="209">
        <v>0.94230769230769229</v>
      </c>
      <c r="V16" s="149">
        <f t="shared" si="7"/>
        <v>0</v>
      </c>
      <c r="W16" s="149">
        <f t="shared" si="8"/>
        <v>0</v>
      </c>
      <c r="X16" s="210">
        <f t="shared" si="9"/>
        <v>0</v>
      </c>
    </row>
    <row r="17" spans="1:24" s="31" customFormat="1" x14ac:dyDescent="0.25">
      <c r="A17" s="71">
        <v>2203</v>
      </c>
      <c r="B17" s="72" t="s">
        <v>36</v>
      </c>
      <c r="C17" s="118">
        <v>620</v>
      </c>
      <c r="D17" s="118">
        <v>204</v>
      </c>
      <c r="E17" s="118">
        <f t="shared" si="0"/>
        <v>824</v>
      </c>
      <c r="F17" s="118">
        <v>629</v>
      </c>
      <c r="G17" s="118">
        <v>258</v>
      </c>
      <c r="H17" s="118">
        <f t="shared" si="1"/>
        <v>887</v>
      </c>
      <c r="I17" s="118">
        <v>549</v>
      </c>
      <c r="J17" s="118">
        <v>247</v>
      </c>
      <c r="K17" s="118">
        <f t="shared" si="2"/>
        <v>796</v>
      </c>
      <c r="L17" s="118">
        <f t="shared" si="3"/>
        <v>1798</v>
      </c>
      <c r="M17" s="118">
        <f t="shared" si="4"/>
        <v>2507</v>
      </c>
      <c r="N17" s="117">
        <f t="shared" si="5"/>
        <v>0.71719186278420421</v>
      </c>
      <c r="P17" s="89">
        <f t="shared" si="6"/>
        <v>0</v>
      </c>
      <c r="Q17" s="89">
        <v>2203</v>
      </c>
      <c r="R17" s="89" t="s">
        <v>36</v>
      </c>
      <c r="S17" s="149">
        <v>1798</v>
      </c>
      <c r="T17" s="149">
        <v>2507</v>
      </c>
      <c r="U17" s="209">
        <v>0.71719186278420421</v>
      </c>
      <c r="V17" s="149">
        <f t="shared" si="7"/>
        <v>0</v>
      </c>
      <c r="W17" s="149">
        <f t="shared" si="8"/>
        <v>0</v>
      </c>
      <c r="X17" s="210">
        <f t="shared" si="9"/>
        <v>0</v>
      </c>
    </row>
    <row r="18" spans="1:24" s="31" customFormat="1" x14ac:dyDescent="0.25">
      <c r="A18" s="71">
        <v>2301</v>
      </c>
      <c r="B18" s="72" t="s">
        <v>39</v>
      </c>
      <c r="C18" s="118">
        <v>1437</v>
      </c>
      <c r="D18" s="118">
        <v>1224</v>
      </c>
      <c r="E18" s="118">
        <f t="shared" si="0"/>
        <v>2661</v>
      </c>
      <c r="F18" s="118">
        <v>1020</v>
      </c>
      <c r="G18" s="118">
        <v>272</v>
      </c>
      <c r="H18" s="118">
        <f t="shared" si="1"/>
        <v>1292</v>
      </c>
      <c r="I18" s="118">
        <v>753</v>
      </c>
      <c r="J18" s="118">
        <v>295</v>
      </c>
      <c r="K18" s="118">
        <f t="shared" si="2"/>
        <v>1048</v>
      </c>
      <c r="L18" s="118">
        <f t="shared" si="3"/>
        <v>3210</v>
      </c>
      <c r="M18" s="118">
        <f t="shared" si="4"/>
        <v>5001</v>
      </c>
      <c r="N18" s="117">
        <f t="shared" si="5"/>
        <v>0.641871625674865</v>
      </c>
      <c r="P18" s="89">
        <f t="shared" si="6"/>
        <v>0</v>
      </c>
      <c r="Q18" s="89">
        <v>2301</v>
      </c>
      <c r="R18" s="89" t="s">
        <v>39</v>
      </c>
      <c r="S18" s="149">
        <v>3210</v>
      </c>
      <c r="T18" s="149">
        <v>5001</v>
      </c>
      <c r="U18" s="209">
        <v>0.641871625674865</v>
      </c>
      <c r="V18" s="149">
        <f t="shared" si="7"/>
        <v>0</v>
      </c>
      <c r="W18" s="149">
        <f t="shared" si="8"/>
        <v>0</v>
      </c>
      <c r="X18" s="210">
        <f t="shared" si="9"/>
        <v>0</v>
      </c>
    </row>
    <row r="19" spans="1:24" s="31" customFormat="1" x14ac:dyDescent="0.25">
      <c r="A19" s="71">
        <v>2302</v>
      </c>
      <c r="B19" s="72" t="s">
        <v>152</v>
      </c>
      <c r="C19" s="118">
        <v>504</v>
      </c>
      <c r="D19" s="118">
        <v>86</v>
      </c>
      <c r="E19" s="118">
        <f t="shared" si="0"/>
        <v>590</v>
      </c>
      <c r="F19" s="118">
        <v>230</v>
      </c>
      <c r="G19" s="118">
        <v>30</v>
      </c>
      <c r="H19" s="118">
        <f t="shared" si="1"/>
        <v>260</v>
      </c>
      <c r="I19" s="118">
        <v>0</v>
      </c>
      <c r="J19" s="118">
        <v>0</v>
      </c>
      <c r="K19" s="118">
        <f t="shared" si="2"/>
        <v>0</v>
      </c>
      <c r="L19" s="118">
        <f t="shared" si="3"/>
        <v>734</v>
      </c>
      <c r="M19" s="118">
        <f t="shared" si="4"/>
        <v>850</v>
      </c>
      <c r="N19" s="117">
        <f t="shared" si="5"/>
        <v>0.86352941176470588</v>
      </c>
      <c r="P19" s="89">
        <f t="shared" si="6"/>
        <v>0</v>
      </c>
      <c r="Q19" s="89">
        <v>2302</v>
      </c>
      <c r="R19" s="89" t="s">
        <v>152</v>
      </c>
      <c r="S19" s="149">
        <v>734</v>
      </c>
      <c r="T19" s="149">
        <v>850</v>
      </c>
      <c r="U19" s="209">
        <v>0.86352941176470588</v>
      </c>
      <c r="V19" s="149">
        <f t="shared" si="7"/>
        <v>0</v>
      </c>
      <c r="W19" s="149">
        <f t="shared" si="8"/>
        <v>0</v>
      </c>
      <c r="X19" s="210">
        <f t="shared" si="9"/>
        <v>0</v>
      </c>
    </row>
    <row r="20" spans="1:24" s="31" customFormat="1" x14ac:dyDescent="0.25">
      <c r="A20" s="71">
        <v>3101</v>
      </c>
      <c r="B20" s="72" t="s">
        <v>260</v>
      </c>
      <c r="C20" s="118">
        <v>3956</v>
      </c>
      <c r="D20" s="118">
        <v>939</v>
      </c>
      <c r="E20" s="118">
        <f t="shared" si="0"/>
        <v>4895</v>
      </c>
      <c r="F20" s="118">
        <v>3509</v>
      </c>
      <c r="G20" s="118">
        <v>524</v>
      </c>
      <c r="H20" s="118">
        <f t="shared" si="1"/>
        <v>4033</v>
      </c>
      <c r="I20" s="118">
        <v>3626</v>
      </c>
      <c r="J20" s="118">
        <v>576</v>
      </c>
      <c r="K20" s="118">
        <f t="shared" si="2"/>
        <v>4202</v>
      </c>
      <c r="L20" s="118">
        <f t="shared" si="3"/>
        <v>11091</v>
      </c>
      <c r="M20" s="118">
        <f t="shared" si="4"/>
        <v>13130</v>
      </c>
      <c r="N20" s="117">
        <f t="shared" si="5"/>
        <v>0.84470677837014474</v>
      </c>
      <c r="P20" s="89">
        <f t="shared" si="6"/>
        <v>0</v>
      </c>
      <c r="Q20" s="89">
        <v>3101</v>
      </c>
      <c r="R20" s="89" t="s">
        <v>260</v>
      </c>
      <c r="S20" s="149">
        <v>11091</v>
      </c>
      <c r="T20" s="149">
        <v>13130</v>
      </c>
      <c r="U20" s="209">
        <v>0.84470677837014474</v>
      </c>
      <c r="V20" s="149">
        <f t="shared" si="7"/>
        <v>0</v>
      </c>
      <c r="W20" s="149">
        <f t="shared" si="8"/>
        <v>0</v>
      </c>
      <c r="X20" s="210">
        <f t="shared" si="9"/>
        <v>0</v>
      </c>
    </row>
    <row r="21" spans="1:24" s="31" customFormat="1" x14ac:dyDescent="0.25">
      <c r="A21" s="71">
        <v>3102</v>
      </c>
      <c r="B21" s="72" t="s">
        <v>276</v>
      </c>
      <c r="C21" s="118">
        <v>1136</v>
      </c>
      <c r="D21" s="118">
        <v>163</v>
      </c>
      <c r="E21" s="118">
        <f t="shared" si="0"/>
        <v>1299</v>
      </c>
      <c r="F21" s="118">
        <v>1046</v>
      </c>
      <c r="G21" s="118">
        <v>180</v>
      </c>
      <c r="H21" s="118">
        <f t="shared" si="1"/>
        <v>1226</v>
      </c>
      <c r="I21" s="118">
        <v>1493</v>
      </c>
      <c r="J21" s="118">
        <v>175</v>
      </c>
      <c r="K21" s="118">
        <f t="shared" si="2"/>
        <v>1668</v>
      </c>
      <c r="L21" s="118">
        <f t="shared" si="3"/>
        <v>3675</v>
      </c>
      <c r="M21" s="118">
        <f t="shared" si="4"/>
        <v>4193</v>
      </c>
      <c r="N21" s="117">
        <f t="shared" si="5"/>
        <v>0.87646076794657768</v>
      </c>
      <c r="P21" s="89">
        <f t="shared" si="6"/>
        <v>0</v>
      </c>
      <c r="Q21" s="89">
        <v>3102</v>
      </c>
      <c r="R21" s="89" t="s">
        <v>276</v>
      </c>
      <c r="S21" s="149">
        <v>3675</v>
      </c>
      <c r="T21" s="149">
        <v>4193</v>
      </c>
      <c r="U21" s="209">
        <v>0.87646076794657768</v>
      </c>
      <c r="V21" s="149">
        <f t="shared" si="7"/>
        <v>0</v>
      </c>
      <c r="W21" s="149">
        <f t="shared" si="8"/>
        <v>0</v>
      </c>
      <c r="X21" s="210">
        <f t="shared" si="9"/>
        <v>0</v>
      </c>
    </row>
    <row r="22" spans="1:24" s="31" customFormat="1" x14ac:dyDescent="0.25">
      <c r="A22" s="71">
        <v>3103</v>
      </c>
      <c r="B22" s="72" t="s">
        <v>17</v>
      </c>
      <c r="C22" s="118">
        <v>0</v>
      </c>
      <c r="D22" s="118">
        <v>0</v>
      </c>
      <c r="E22" s="118">
        <f t="shared" si="0"/>
        <v>0</v>
      </c>
      <c r="F22" s="118">
        <v>715</v>
      </c>
      <c r="G22" s="118">
        <v>58</v>
      </c>
      <c r="H22" s="118">
        <f t="shared" si="1"/>
        <v>773</v>
      </c>
      <c r="I22" s="118">
        <v>0</v>
      </c>
      <c r="J22" s="118">
        <v>0</v>
      </c>
      <c r="K22" s="118">
        <f t="shared" si="2"/>
        <v>0</v>
      </c>
      <c r="L22" s="118">
        <f t="shared" si="3"/>
        <v>715</v>
      </c>
      <c r="M22" s="118">
        <f t="shared" si="4"/>
        <v>773</v>
      </c>
      <c r="N22" s="117">
        <f t="shared" si="5"/>
        <v>0.92496765847347995</v>
      </c>
      <c r="P22" s="89">
        <f t="shared" si="6"/>
        <v>0</v>
      </c>
      <c r="Q22" s="89">
        <v>3103</v>
      </c>
      <c r="R22" s="89" t="s">
        <v>17</v>
      </c>
      <c r="S22" s="149">
        <v>715</v>
      </c>
      <c r="T22" s="149">
        <v>773</v>
      </c>
      <c r="U22" s="209">
        <v>0.92496765847347995</v>
      </c>
      <c r="V22" s="149">
        <f t="shared" si="7"/>
        <v>0</v>
      </c>
      <c r="W22" s="149">
        <f t="shared" si="8"/>
        <v>0</v>
      </c>
      <c r="X22" s="210">
        <f t="shared" si="9"/>
        <v>0</v>
      </c>
    </row>
    <row r="23" spans="1:24" s="31" customFormat="1" x14ac:dyDescent="0.25">
      <c r="A23" s="71">
        <v>3201</v>
      </c>
      <c r="B23" s="72" t="s">
        <v>2</v>
      </c>
      <c r="C23" s="118">
        <v>1400</v>
      </c>
      <c r="D23" s="118">
        <v>97</v>
      </c>
      <c r="E23" s="118">
        <f t="shared" si="0"/>
        <v>1497</v>
      </c>
      <c r="F23" s="118">
        <v>1436</v>
      </c>
      <c r="G23" s="118">
        <v>88</v>
      </c>
      <c r="H23" s="118">
        <f t="shared" si="1"/>
        <v>1524</v>
      </c>
      <c r="I23" s="118">
        <v>1435</v>
      </c>
      <c r="J23" s="118">
        <v>98</v>
      </c>
      <c r="K23" s="118">
        <f t="shared" si="2"/>
        <v>1533</v>
      </c>
      <c r="L23" s="118">
        <f t="shared" si="3"/>
        <v>4271</v>
      </c>
      <c r="M23" s="118">
        <f t="shared" si="4"/>
        <v>4554</v>
      </c>
      <c r="N23" s="117">
        <f t="shared" si="5"/>
        <v>0.93785682916117696</v>
      </c>
      <c r="P23" s="89">
        <f t="shared" si="6"/>
        <v>0</v>
      </c>
      <c r="Q23" s="89">
        <v>3201</v>
      </c>
      <c r="R23" s="89" t="s">
        <v>2</v>
      </c>
      <c r="S23" s="149">
        <v>4271</v>
      </c>
      <c r="T23" s="149">
        <v>4554</v>
      </c>
      <c r="U23" s="209">
        <v>0.93785682916117696</v>
      </c>
      <c r="V23" s="149">
        <f t="shared" si="7"/>
        <v>0</v>
      </c>
      <c r="W23" s="149">
        <f t="shared" si="8"/>
        <v>0</v>
      </c>
      <c r="X23" s="210">
        <f t="shared" si="9"/>
        <v>0</v>
      </c>
    </row>
    <row r="24" spans="1:24" s="31" customFormat="1" x14ac:dyDescent="0.25">
      <c r="A24" s="71">
        <v>3202</v>
      </c>
      <c r="B24" s="72" t="s">
        <v>283</v>
      </c>
      <c r="C24" s="118">
        <v>1205</v>
      </c>
      <c r="D24" s="118">
        <v>452</v>
      </c>
      <c r="E24" s="118">
        <f t="shared" si="0"/>
        <v>1657</v>
      </c>
      <c r="F24" s="118">
        <v>714</v>
      </c>
      <c r="G24" s="118">
        <v>212</v>
      </c>
      <c r="H24" s="118">
        <f t="shared" si="1"/>
        <v>926</v>
      </c>
      <c r="I24" s="118">
        <v>1235</v>
      </c>
      <c r="J24" s="118">
        <v>150</v>
      </c>
      <c r="K24" s="118">
        <f t="shared" si="2"/>
        <v>1385</v>
      </c>
      <c r="L24" s="118">
        <f t="shared" si="3"/>
        <v>3154</v>
      </c>
      <c r="M24" s="118">
        <f t="shared" si="4"/>
        <v>3968</v>
      </c>
      <c r="N24" s="117">
        <f t="shared" si="5"/>
        <v>0.79485887096774188</v>
      </c>
      <c r="P24" s="89">
        <f t="shared" si="6"/>
        <v>0</v>
      </c>
      <c r="Q24" s="89">
        <v>3202</v>
      </c>
      <c r="R24" s="89" t="s">
        <v>283</v>
      </c>
      <c r="S24" s="149">
        <v>3154</v>
      </c>
      <c r="T24" s="149">
        <v>3968</v>
      </c>
      <c r="U24" s="209">
        <v>0.79485887096774188</v>
      </c>
      <c r="V24" s="149">
        <f t="shared" si="7"/>
        <v>0</v>
      </c>
      <c r="W24" s="149">
        <f t="shared" si="8"/>
        <v>0</v>
      </c>
      <c r="X24" s="210">
        <f t="shared" si="9"/>
        <v>0</v>
      </c>
    </row>
    <row r="25" spans="1:24" s="31" customFormat="1" x14ac:dyDescent="0.25">
      <c r="A25" s="71">
        <v>3301</v>
      </c>
      <c r="B25" s="72" t="s">
        <v>284</v>
      </c>
      <c r="C25" s="118">
        <v>1811</v>
      </c>
      <c r="D25" s="118">
        <v>277</v>
      </c>
      <c r="E25" s="118">
        <f t="shared" si="0"/>
        <v>2088</v>
      </c>
      <c r="F25" s="118">
        <v>3706</v>
      </c>
      <c r="G25" s="118">
        <v>220</v>
      </c>
      <c r="H25" s="118">
        <f t="shared" si="1"/>
        <v>3926</v>
      </c>
      <c r="I25" s="118">
        <v>4643</v>
      </c>
      <c r="J25" s="118">
        <v>268</v>
      </c>
      <c r="K25" s="118">
        <f t="shared" si="2"/>
        <v>4911</v>
      </c>
      <c r="L25" s="118">
        <f t="shared" si="3"/>
        <v>10160</v>
      </c>
      <c r="M25" s="118">
        <f t="shared" si="4"/>
        <v>10925</v>
      </c>
      <c r="N25" s="117">
        <f t="shared" si="5"/>
        <v>0.92997711670480554</v>
      </c>
      <c r="P25" s="89">
        <f t="shared" si="6"/>
        <v>0</v>
      </c>
      <c r="Q25" s="89">
        <v>3301</v>
      </c>
      <c r="R25" s="89" t="s">
        <v>284</v>
      </c>
      <c r="S25" s="149">
        <v>10160</v>
      </c>
      <c r="T25" s="149">
        <v>10925</v>
      </c>
      <c r="U25" s="209">
        <v>0.92997711670480554</v>
      </c>
      <c r="V25" s="149">
        <f t="shared" si="7"/>
        <v>0</v>
      </c>
      <c r="W25" s="149">
        <f t="shared" si="8"/>
        <v>0</v>
      </c>
      <c r="X25" s="210">
        <f t="shared" si="9"/>
        <v>0</v>
      </c>
    </row>
    <row r="26" spans="1:24" s="31" customFormat="1" x14ac:dyDescent="0.25">
      <c r="A26" s="71">
        <v>3302</v>
      </c>
      <c r="B26" s="72" t="s">
        <v>153</v>
      </c>
      <c r="C26" s="118">
        <v>439</v>
      </c>
      <c r="D26" s="118">
        <v>22</v>
      </c>
      <c r="E26" s="118">
        <f t="shared" si="0"/>
        <v>461</v>
      </c>
      <c r="F26" s="118">
        <v>326</v>
      </c>
      <c r="G26" s="118">
        <v>19</v>
      </c>
      <c r="H26" s="118">
        <f t="shared" si="1"/>
        <v>345</v>
      </c>
      <c r="I26" s="118">
        <v>153</v>
      </c>
      <c r="J26" s="118">
        <v>54</v>
      </c>
      <c r="K26" s="118">
        <f t="shared" si="2"/>
        <v>207</v>
      </c>
      <c r="L26" s="118">
        <f t="shared" si="3"/>
        <v>918</v>
      </c>
      <c r="M26" s="118">
        <f t="shared" si="4"/>
        <v>1013</v>
      </c>
      <c r="N26" s="117">
        <f t="shared" si="5"/>
        <v>0.90621915103652517</v>
      </c>
      <c r="P26" s="89">
        <f t="shared" si="6"/>
        <v>0</v>
      </c>
      <c r="Q26" s="89">
        <v>3302</v>
      </c>
      <c r="R26" s="89" t="s">
        <v>153</v>
      </c>
      <c r="S26" s="149">
        <v>918</v>
      </c>
      <c r="T26" s="149">
        <v>1013</v>
      </c>
      <c r="U26" s="209">
        <v>0.90621915103652517</v>
      </c>
      <c r="V26" s="149">
        <f t="shared" si="7"/>
        <v>0</v>
      </c>
      <c r="W26" s="149">
        <f t="shared" si="8"/>
        <v>0</v>
      </c>
      <c r="X26" s="210">
        <f t="shared" si="9"/>
        <v>0</v>
      </c>
    </row>
    <row r="27" spans="1:24" s="31" customFormat="1" x14ac:dyDescent="0.25">
      <c r="A27" s="71">
        <v>3303</v>
      </c>
      <c r="B27" s="72" t="s">
        <v>270</v>
      </c>
      <c r="C27" s="118">
        <v>361</v>
      </c>
      <c r="D27" s="118">
        <v>10</v>
      </c>
      <c r="E27" s="118">
        <f t="shared" si="0"/>
        <v>371</v>
      </c>
      <c r="F27" s="118">
        <v>369</v>
      </c>
      <c r="G27" s="118">
        <v>20</v>
      </c>
      <c r="H27" s="118">
        <f t="shared" si="1"/>
        <v>389</v>
      </c>
      <c r="I27" s="118">
        <v>368</v>
      </c>
      <c r="J27" s="118">
        <v>19</v>
      </c>
      <c r="K27" s="118">
        <f t="shared" si="2"/>
        <v>387</v>
      </c>
      <c r="L27" s="118">
        <f t="shared" si="3"/>
        <v>1098</v>
      </c>
      <c r="M27" s="118">
        <f t="shared" si="4"/>
        <v>1147</v>
      </c>
      <c r="N27" s="117">
        <f t="shared" si="5"/>
        <v>0.95727986050566694</v>
      </c>
      <c r="P27" s="89">
        <f t="shared" si="6"/>
        <v>0</v>
      </c>
      <c r="Q27" s="89">
        <v>3303</v>
      </c>
      <c r="R27" s="89" t="s">
        <v>270</v>
      </c>
      <c r="S27" s="149">
        <v>1098</v>
      </c>
      <c r="T27" s="149">
        <v>1147</v>
      </c>
      <c r="U27" s="209">
        <v>0.95727986050566694</v>
      </c>
      <c r="V27" s="149">
        <f t="shared" si="7"/>
        <v>0</v>
      </c>
      <c r="W27" s="149">
        <f t="shared" si="8"/>
        <v>0</v>
      </c>
      <c r="X27" s="210">
        <f t="shared" si="9"/>
        <v>0</v>
      </c>
    </row>
    <row r="28" spans="1:24" s="31" customFormat="1" x14ac:dyDescent="0.25">
      <c r="A28" s="71">
        <v>3304</v>
      </c>
      <c r="B28" s="72" t="s">
        <v>50</v>
      </c>
      <c r="C28" s="118">
        <v>806</v>
      </c>
      <c r="D28" s="118">
        <v>84</v>
      </c>
      <c r="E28" s="118">
        <f t="shared" si="0"/>
        <v>890</v>
      </c>
      <c r="F28" s="118">
        <v>385</v>
      </c>
      <c r="G28" s="118">
        <v>41</v>
      </c>
      <c r="H28" s="118">
        <f t="shared" si="1"/>
        <v>426</v>
      </c>
      <c r="I28" s="118">
        <v>469</v>
      </c>
      <c r="J28" s="118">
        <v>69</v>
      </c>
      <c r="K28" s="118">
        <f t="shared" si="2"/>
        <v>538</v>
      </c>
      <c r="L28" s="118">
        <f t="shared" si="3"/>
        <v>1660</v>
      </c>
      <c r="M28" s="118">
        <f t="shared" si="4"/>
        <v>1854</v>
      </c>
      <c r="N28" s="117">
        <f t="shared" si="5"/>
        <v>0.89536138079827399</v>
      </c>
      <c r="P28" s="89">
        <f t="shared" si="6"/>
        <v>0</v>
      </c>
      <c r="Q28" s="89">
        <v>3304</v>
      </c>
      <c r="R28" s="89" t="s">
        <v>50</v>
      </c>
      <c r="S28" s="149">
        <v>1660</v>
      </c>
      <c r="T28" s="149">
        <v>1854</v>
      </c>
      <c r="U28" s="209">
        <v>0.89536138079827399</v>
      </c>
      <c r="V28" s="149">
        <f t="shared" si="7"/>
        <v>0</v>
      </c>
      <c r="W28" s="149">
        <f t="shared" si="8"/>
        <v>0</v>
      </c>
      <c r="X28" s="210">
        <f t="shared" si="9"/>
        <v>0</v>
      </c>
    </row>
    <row r="29" spans="1:24" s="31" customFormat="1" x14ac:dyDescent="0.25">
      <c r="A29" s="71">
        <v>4101</v>
      </c>
      <c r="B29" s="72" t="s">
        <v>57</v>
      </c>
      <c r="C29" s="118">
        <v>9422</v>
      </c>
      <c r="D29" s="118">
        <v>2806</v>
      </c>
      <c r="E29" s="118">
        <f t="shared" si="0"/>
        <v>12228</v>
      </c>
      <c r="F29" s="118">
        <v>12845</v>
      </c>
      <c r="G29" s="118">
        <v>6830</v>
      </c>
      <c r="H29" s="118">
        <f t="shared" si="1"/>
        <v>19675</v>
      </c>
      <c r="I29" s="118">
        <v>13156</v>
      </c>
      <c r="J29" s="118">
        <v>7223</v>
      </c>
      <c r="K29" s="118">
        <f t="shared" si="2"/>
        <v>20379</v>
      </c>
      <c r="L29" s="118">
        <f t="shared" si="3"/>
        <v>35423</v>
      </c>
      <c r="M29" s="118">
        <f t="shared" si="4"/>
        <v>52282</v>
      </c>
      <c r="N29" s="117">
        <f t="shared" si="5"/>
        <v>0.67753720209632373</v>
      </c>
      <c r="P29" s="89">
        <f t="shared" si="6"/>
        <v>0</v>
      </c>
      <c r="Q29" s="89">
        <v>4101</v>
      </c>
      <c r="R29" s="89" t="s">
        <v>57</v>
      </c>
      <c r="S29" s="149">
        <v>35423</v>
      </c>
      <c r="T29" s="149">
        <v>52282</v>
      </c>
      <c r="U29" s="209">
        <v>0.67753720209632373</v>
      </c>
      <c r="V29" s="149">
        <f t="shared" si="7"/>
        <v>0</v>
      </c>
      <c r="W29" s="149">
        <f t="shared" si="8"/>
        <v>0</v>
      </c>
      <c r="X29" s="210">
        <f t="shared" si="9"/>
        <v>0</v>
      </c>
    </row>
    <row r="30" spans="1:24" s="31" customFormat="1" x14ac:dyDescent="0.25">
      <c r="A30" s="71">
        <v>4102</v>
      </c>
      <c r="B30" s="72" t="s">
        <v>61</v>
      </c>
      <c r="C30" s="118">
        <v>7601</v>
      </c>
      <c r="D30" s="118">
        <v>1447</v>
      </c>
      <c r="E30" s="118">
        <f t="shared" si="0"/>
        <v>9048</v>
      </c>
      <c r="F30" s="118">
        <v>7579</v>
      </c>
      <c r="G30" s="118">
        <v>954</v>
      </c>
      <c r="H30" s="118">
        <f t="shared" si="1"/>
        <v>8533</v>
      </c>
      <c r="I30" s="118">
        <v>7284</v>
      </c>
      <c r="J30" s="118">
        <v>1112</v>
      </c>
      <c r="K30" s="118">
        <f t="shared" si="2"/>
        <v>8396</v>
      </c>
      <c r="L30" s="118">
        <f t="shared" si="3"/>
        <v>22464</v>
      </c>
      <c r="M30" s="118">
        <f t="shared" si="4"/>
        <v>25977</v>
      </c>
      <c r="N30" s="117">
        <f t="shared" si="5"/>
        <v>0.86476498440928518</v>
      </c>
      <c r="P30" s="89">
        <f t="shared" si="6"/>
        <v>0</v>
      </c>
      <c r="Q30" s="89">
        <v>4102</v>
      </c>
      <c r="R30" s="89" t="s">
        <v>61</v>
      </c>
      <c r="S30" s="149">
        <v>22464</v>
      </c>
      <c r="T30" s="149">
        <v>25977</v>
      </c>
      <c r="U30" s="209">
        <v>0.86476498440928518</v>
      </c>
      <c r="V30" s="149">
        <f t="shared" si="7"/>
        <v>0</v>
      </c>
      <c r="W30" s="149">
        <f t="shared" si="8"/>
        <v>0</v>
      </c>
      <c r="X30" s="210">
        <f t="shared" si="9"/>
        <v>0</v>
      </c>
    </row>
    <row r="31" spans="1:24" s="31" customFormat="1" x14ac:dyDescent="0.25">
      <c r="A31" s="71">
        <v>4103</v>
      </c>
      <c r="B31" s="72" t="s">
        <v>285</v>
      </c>
      <c r="C31" s="118">
        <v>263</v>
      </c>
      <c r="D31" s="118">
        <v>72</v>
      </c>
      <c r="E31" s="118">
        <f t="shared" si="0"/>
        <v>335</v>
      </c>
      <c r="F31" s="118">
        <v>189</v>
      </c>
      <c r="G31" s="118">
        <v>39</v>
      </c>
      <c r="H31" s="118">
        <f t="shared" si="1"/>
        <v>228</v>
      </c>
      <c r="I31" s="118">
        <v>294</v>
      </c>
      <c r="J31" s="118">
        <v>56</v>
      </c>
      <c r="K31" s="118">
        <f t="shared" si="2"/>
        <v>350</v>
      </c>
      <c r="L31" s="118">
        <f t="shared" si="3"/>
        <v>746</v>
      </c>
      <c r="M31" s="118">
        <f t="shared" si="4"/>
        <v>913</v>
      </c>
      <c r="N31" s="117">
        <f t="shared" si="5"/>
        <v>0.81708652792990144</v>
      </c>
      <c r="P31" s="89">
        <f t="shared" si="6"/>
        <v>0</v>
      </c>
      <c r="Q31" s="89">
        <v>4103</v>
      </c>
      <c r="R31" s="89" t="s">
        <v>285</v>
      </c>
      <c r="S31" s="149">
        <v>746</v>
      </c>
      <c r="T31" s="149">
        <v>913</v>
      </c>
      <c r="U31" s="209">
        <v>0.81708652792990144</v>
      </c>
      <c r="V31" s="149">
        <f t="shared" si="7"/>
        <v>0</v>
      </c>
      <c r="W31" s="149">
        <f t="shared" si="8"/>
        <v>0</v>
      </c>
      <c r="X31" s="210">
        <f t="shared" si="9"/>
        <v>0</v>
      </c>
    </row>
    <row r="32" spans="1:24" s="31" customFormat="1" x14ac:dyDescent="0.25">
      <c r="A32" s="71">
        <v>4104</v>
      </c>
      <c r="B32" s="72" t="s">
        <v>9</v>
      </c>
      <c r="C32" s="118">
        <v>191</v>
      </c>
      <c r="D32" s="118">
        <v>5</v>
      </c>
      <c r="E32" s="118">
        <f t="shared" si="0"/>
        <v>196</v>
      </c>
      <c r="F32" s="118">
        <v>218</v>
      </c>
      <c r="G32" s="118">
        <v>6</v>
      </c>
      <c r="H32" s="118">
        <f t="shared" si="1"/>
        <v>224</v>
      </c>
      <c r="I32" s="118">
        <v>121</v>
      </c>
      <c r="J32" s="118">
        <v>18</v>
      </c>
      <c r="K32" s="118">
        <f t="shared" si="2"/>
        <v>139</v>
      </c>
      <c r="L32" s="118">
        <f t="shared" si="3"/>
        <v>530</v>
      </c>
      <c r="M32" s="118">
        <f t="shared" si="4"/>
        <v>559</v>
      </c>
      <c r="N32" s="117">
        <f t="shared" si="5"/>
        <v>0.94812164579606439</v>
      </c>
      <c r="P32" s="89">
        <f t="shared" si="6"/>
        <v>0</v>
      </c>
      <c r="Q32" s="89">
        <v>4104</v>
      </c>
      <c r="R32" s="89" t="s">
        <v>9</v>
      </c>
      <c r="S32" s="149">
        <v>530</v>
      </c>
      <c r="T32" s="149">
        <v>559</v>
      </c>
      <c r="U32" s="209">
        <v>0.94812164579606439</v>
      </c>
      <c r="V32" s="149">
        <f t="shared" si="7"/>
        <v>0</v>
      </c>
      <c r="W32" s="149">
        <f t="shared" si="8"/>
        <v>0</v>
      </c>
      <c r="X32" s="210">
        <f t="shared" si="9"/>
        <v>0</v>
      </c>
    </row>
    <row r="33" spans="1:24" s="31" customFormat="1" x14ac:dyDescent="0.25">
      <c r="A33" s="71">
        <v>4105</v>
      </c>
      <c r="B33" s="72" t="s">
        <v>369</v>
      </c>
      <c r="C33" s="118">
        <v>255</v>
      </c>
      <c r="D33" s="118">
        <v>24</v>
      </c>
      <c r="E33" s="118">
        <f t="shared" si="0"/>
        <v>279</v>
      </c>
      <c r="F33" s="118">
        <v>246</v>
      </c>
      <c r="G33" s="118">
        <v>28</v>
      </c>
      <c r="H33" s="118">
        <f t="shared" si="1"/>
        <v>274</v>
      </c>
      <c r="I33" s="118">
        <v>249</v>
      </c>
      <c r="J33" s="118">
        <v>80</v>
      </c>
      <c r="K33" s="118">
        <f t="shared" si="2"/>
        <v>329</v>
      </c>
      <c r="L33" s="118">
        <f t="shared" si="3"/>
        <v>750</v>
      </c>
      <c r="M33" s="118">
        <f t="shared" si="4"/>
        <v>882</v>
      </c>
      <c r="N33" s="117">
        <f t="shared" si="5"/>
        <v>0.85034013605442171</v>
      </c>
      <c r="P33" s="89">
        <f t="shared" si="6"/>
        <v>0</v>
      </c>
      <c r="Q33" s="89">
        <v>4105</v>
      </c>
      <c r="R33" s="89" t="s">
        <v>497</v>
      </c>
      <c r="S33" s="149">
        <v>750</v>
      </c>
      <c r="T33" s="149">
        <v>882</v>
      </c>
      <c r="U33" s="209">
        <v>0.85034013605442171</v>
      </c>
      <c r="V33" s="149">
        <f t="shared" si="7"/>
        <v>0</v>
      </c>
      <c r="W33" s="149">
        <f t="shared" si="8"/>
        <v>0</v>
      </c>
      <c r="X33" s="210">
        <f t="shared" si="9"/>
        <v>0</v>
      </c>
    </row>
    <row r="34" spans="1:24" s="31" customFormat="1" x14ac:dyDescent="0.25">
      <c r="A34" s="71">
        <v>4106</v>
      </c>
      <c r="B34" s="72" t="s">
        <v>239</v>
      </c>
      <c r="C34" s="118">
        <v>676</v>
      </c>
      <c r="D34" s="118">
        <v>230</v>
      </c>
      <c r="E34" s="118">
        <f t="shared" si="0"/>
        <v>906</v>
      </c>
      <c r="F34" s="118">
        <v>1406</v>
      </c>
      <c r="G34" s="118">
        <v>336</v>
      </c>
      <c r="H34" s="118">
        <f t="shared" si="1"/>
        <v>1742</v>
      </c>
      <c r="I34" s="118">
        <v>1529</v>
      </c>
      <c r="J34" s="118">
        <v>280</v>
      </c>
      <c r="K34" s="118">
        <f t="shared" si="2"/>
        <v>1809</v>
      </c>
      <c r="L34" s="118">
        <f t="shared" si="3"/>
        <v>3611</v>
      </c>
      <c r="M34" s="118">
        <f t="shared" si="4"/>
        <v>4457</v>
      </c>
      <c r="N34" s="117">
        <f t="shared" si="5"/>
        <v>0.81018622391743322</v>
      </c>
      <c r="P34" s="89">
        <f t="shared" si="6"/>
        <v>0</v>
      </c>
      <c r="Q34" s="89">
        <v>4106</v>
      </c>
      <c r="R34" s="89" t="s">
        <v>239</v>
      </c>
      <c r="S34" s="149">
        <v>3611</v>
      </c>
      <c r="T34" s="149">
        <v>4457</v>
      </c>
      <c r="U34" s="209">
        <v>0.81018622391743322</v>
      </c>
      <c r="V34" s="149">
        <f t="shared" si="7"/>
        <v>0</v>
      </c>
      <c r="W34" s="149">
        <f t="shared" si="8"/>
        <v>0</v>
      </c>
      <c r="X34" s="210">
        <f t="shared" si="9"/>
        <v>0</v>
      </c>
    </row>
    <row r="35" spans="1:24" s="31" customFormat="1" x14ac:dyDescent="0.25">
      <c r="A35" s="71">
        <v>4201</v>
      </c>
      <c r="B35" s="72" t="s">
        <v>286</v>
      </c>
      <c r="C35" s="118">
        <v>1529</v>
      </c>
      <c r="D35" s="118">
        <v>395</v>
      </c>
      <c r="E35" s="118">
        <f t="shared" si="0"/>
        <v>1924</v>
      </c>
      <c r="F35" s="118">
        <v>811</v>
      </c>
      <c r="G35" s="118">
        <v>154</v>
      </c>
      <c r="H35" s="118">
        <f t="shared" si="1"/>
        <v>965</v>
      </c>
      <c r="I35" s="118">
        <v>1979</v>
      </c>
      <c r="J35" s="118">
        <v>287</v>
      </c>
      <c r="K35" s="118">
        <f t="shared" si="2"/>
        <v>2266</v>
      </c>
      <c r="L35" s="118">
        <f t="shared" si="3"/>
        <v>4319</v>
      </c>
      <c r="M35" s="118">
        <f t="shared" si="4"/>
        <v>5155</v>
      </c>
      <c r="N35" s="117">
        <f t="shared" si="5"/>
        <v>0.83782735208535397</v>
      </c>
      <c r="P35" s="89">
        <f t="shared" si="6"/>
        <v>0</v>
      </c>
      <c r="Q35" s="89">
        <v>4201</v>
      </c>
      <c r="R35" s="89" t="s">
        <v>286</v>
      </c>
      <c r="S35" s="149">
        <v>4319</v>
      </c>
      <c r="T35" s="149">
        <v>5155</v>
      </c>
      <c r="U35" s="209">
        <v>0.83782735208535397</v>
      </c>
      <c r="V35" s="149">
        <f t="shared" si="7"/>
        <v>0</v>
      </c>
      <c r="W35" s="149">
        <f t="shared" si="8"/>
        <v>0</v>
      </c>
      <c r="X35" s="210">
        <f t="shared" si="9"/>
        <v>0</v>
      </c>
    </row>
    <row r="36" spans="1:24" s="31" customFormat="1" x14ac:dyDescent="0.25">
      <c r="A36" s="71">
        <v>4202</v>
      </c>
      <c r="B36" s="72" t="s">
        <v>263</v>
      </c>
      <c r="C36" s="118">
        <v>222</v>
      </c>
      <c r="D36" s="118">
        <v>10</v>
      </c>
      <c r="E36" s="118">
        <f t="shared" si="0"/>
        <v>232</v>
      </c>
      <c r="F36" s="118">
        <v>215</v>
      </c>
      <c r="G36" s="118">
        <v>20</v>
      </c>
      <c r="H36" s="118">
        <f t="shared" si="1"/>
        <v>235</v>
      </c>
      <c r="I36" s="118">
        <v>0</v>
      </c>
      <c r="J36" s="118">
        <v>0</v>
      </c>
      <c r="K36" s="118">
        <f t="shared" si="2"/>
        <v>0</v>
      </c>
      <c r="L36" s="118">
        <f t="shared" si="3"/>
        <v>437</v>
      </c>
      <c r="M36" s="118">
        <f t="shared" si="4"/>
        <v>467</v>
      </c>
      <c r="N36" s="117">
        <f t="shared" si="5"/>
        <v>0.93576017130620981</v>
      </c>
      <c r="P36" s="89">
        <f t="shared" si="6"/>
        <v>0</v>
      </c>
      <c r="Q36" s="89">
        <v>4202</v>
      </c>
      <c r="R36" s="89" t="s">
        <v>263</v>
      </c>
      <c r="S36" s="149">
        <v>437</v>
      </c>
      <c r="T36" s="149">
        <v>467</v>
      </c>
      <c r="U36" s="209">
        <v>0.93576017130620981</v>
      </c>
      <c r="V36" s="149">
        <f t="shared" si="7"/>
        <v>0</v>
      </c>
      <c r="W36" s="149">
        <f t="shared" si="8"/>
        <v>0</v>
      </c>
      <c r="X36" s="210">
        <f t="shared" si="9"/>
        <v>0</v>
      </c>
    </row>
    <row r="37" spans="1:24" s="31" customFormat="1" x14ac:dyDescent="0.25">
      <c r="A37" s="71">
        <v>4203</v>
      </c>
      <c r="B37" s="72" t="s">
        <v>27</v>
      </c>
      <c r="C37" s="118">
        <v>1900</v>
      </c>
      <c r="D37" s="118">
        <v>128</v>
      </c>
      <c r="E37" s="118">
        <f t="shared" si="0"/>
        <v>2028</v>
      </c>
      <c r="F37" s="118">
        <v>2098</v>
      </c>
      <c r="G37" s="118">
        <v>133</v>
      </c>
      <c r="H37" s="118">
        <f t="shared" si="1"/>
        <v>2231</v>
      </c>
      <c r="I37" s="118">
        <v>2079</v>
      </c>
      <c r="J37" s="118">
        <v>102</v>
      </c>
      <c r="K37" s="118">
        <f t="shared" si="2"/>
        <v>2181</v>
      </c>
      <c r="L37" s="118">
        <f t="shared" si="3"/>
        <v>6077</v>
      </c>
      <c r="M37" s="118">
        <f t="shared" si="4"/>
        <v>6440</v>
      </c>
      <c r="N37" s="117">
        <f t="shared" si="5"/>
        <v>0.94363354037267078</v>
      </c>
      <c r="P37" s="89">
        <f t="shared" si="6"/>
        <v>0</v>
      </c>
      <c r="Q37" s="89">
        <v>4203</v>
      </c>
      <c r="R37" s="89" t="s">
        <v>27</v>
      </c>
      <c r="S37" s="149">
        <v>6077</v>
      </c>
      <c r="T37" s="149">
        <v>6440</v>
      </c>
      <c r="U37" s="209">
        <v>0.94363354037267078</v>
      </c>
      <c r="V37" s="149">
        <f t="shared" si="7"/>
        <v>0</v>
      </c>
      <c r="W37" s="149">
        <f t="shared" si="8"/>
        <v>0</v>
      </c>
      <c r="X37" s="210">
        <f t="shared" si="9"/>
        <v>0</v>
      </c>
    </row>
    <row r="38" spans="1:24" s="31" customFormat="1" x14ac:dyDescent="0.25">
      <c r="A38" s="71">
        <v>4204</v>
      </c>
      <c r="B38" s="72" t="s">
        <v>38</v>
      </c>
      <c r="C38" s="118">
        <v>1427</v>
      </c>
      <c r="D38" s="118">
        <v>289</v>
      </c>
      <c r="E38" s="118">
        <f t="shared" si="0"/>
        <v>1716</v>
      </c>
      <c r="F38" s="118">
        <v>1588</v>
      </c>
      <c r="G38" s="118">
        <v>402</v>
      </c>
      <c r="H38" s="118">
        <f t="shared" si="1"/>
        <v>1990</v>
      </c>
      <c r="I38" s="118">
        <v>837</v>
      </c>
      <c r="J38" s="118">
        <v>236</v>
      </c>
      <c r="K38" s="118">
        <f t="shared" si="2"/>
        <v>1073</v>
      </c>
      <c r="L38" s="118">
        <f t="shared" si="3"/>
        <v>3852</v>
      </c>
      <c r="M38" s="118">
        <f t="shared" si="4"/>
        <v>4779</v>
      </c>
      <c r="N38" s="117">
        <f t="shared" si="5"/>
        <v>0.80602636534839922</v>
      </c>
      <c r="P38" s="89">
        <f t="shared" si="6"/>
        <v>0</v>
      </c>
      <c r="Q38" s="89">
        <v>4204</v>
      </c>
      <c r="R38" s="89" t="s">
        <v>38</v>
      </c>
      <c r="S38" s="149">
        <v>3852</v>
      </c>
      <c r="T38" s="149">
        <v>4779</v>
      </c>
      <c r="U38" s="209">
        <v>0.80602636534839922</v>
      </c>
      <c r="V38" s="149">
        <f t="shared" si="7"/>
        <v>0</v>
      </c>
      <c r="W38" s="149">
        <f t="shared" si="8"/>
        <v>0</v>
      </c>
      <c r="X38" s="210">
        <f t="shared" si="9"/>
        <v>0</v>
      </c>
    </row>
    <row r="39" spans="1:24" s="31" customFormat="1" x14ac:dyDescent="0.25">
      <c r="A39" s="71">
        <v>4301</v>
      </c>
      <c r="B39" s="72" t="s">
        <v>119</v>
      </c>
      <c r="C39" s="118">
        <v>232</v>
      </c>
      <c r="D39" s="118">
        <v>28</v>
      </c>
      <c r="E39" s="118">
        <f t="shared" si="0"/>
        <v>260</v>
      </c>
      <c r="F39" s="118">
        <v>4432</v>
      </c>
      <c r="G39" s="118">
        <v>931</v>
      </c>
      <c r="H39" s="118">
        <f t="shared" si="1"/>
        <v>5363</v>
      </c>
      <c r="I39" s="118">
        <v>0</v>
      </c>
      <c r="J39" s="118">
        <v>0</v>
      </c>
      <c r="K39" s="118">
        <f t="shared" si="2"/>
        <v>0</v>
      </c>
      <c r="L39" s="118">
        <f t="shared" si="3"/>
        <v>4664</v>
      </c>
      <c r="M39" s="118">
        <f t="shared" si="4"/>
        <v>5623</v>
      </c>
      <c r="N39" s="117">
        <f t="shared" si="5"/>
        <v>0.82945047127867688</v>
      </c>
      <c r="P39" s="89">
        <f t="shared" si="6"/>
        <v>0</v>
      </c>
      <c r="Q39" s="89">
        <v>4301</v>
      </c>
      <c r="R39" s="89" t="s">
        <v>119</v>
      </c>
      <c r="S39" s="149">
        <v>4664</v>
      </c>
      <c r="T39" s="149">
        <v>5623</v>
      </c>
      <c r="U39" s="209">
        <v>0.82945047127867688</v>
      </c>
      <c r="V39" s="149">
        <f t="shared" si="7"/>
        <v>0</v>
      </c>
      <c r="W39" s="149">
        <f t="shared" si="8"/>
        <v>0</v>
      </c>
      <c r="X39" s="210">
        <f t="shared" si="9"/>
        <v>0</v>
      </c>
    </row>
    <row r="40" spans="1:24" s="31" customFormat="1" x14ac:dyDescent="0.25">
      <c r="A40" s="71">
        <v>4302</v>
      </c>
      <c r="B40" s="72" t="s">
        <v>154</v>
      </c>
      <c r="C40" s="118">
        <v>0</v>
      </c>
      <c r="D40" s="118">
        <v>0</v>
      </c>
      <c r="E40" s="118">
        <f t="shared" si="0"/>
        <v>0</v>
      </c>
      <c r="F40" s="118">
        <v>552</v>
      </c>
      <c r="G40" s="118">
        <v>3</v>
      </c>
      <c r="H40" s="118">
        <f t="shared" si="1"/>
        <v>555</v>
      </c>
      <c r="I40" s="118">
        <v>539</v>
      </c>
      <c r="J40" s="118">
        <v>20</v>
      </c>
      <c r="K40" s="118">
        <f t="shared" si="2"/>
        <v>559</v>
      </c>
      <c r="L40" s="118">
        <f t="shared" si="3"/>
        <v>1091</v>
      </c>
      <c r="M40" s="118">
        <f t="shared" si="4"/>
        <v>1114</v>
      </c>
      <c r="N40" s="117">
        <f t="shared" si="5"/>
        <v>0.97935368043087967</v>
      </c>
      <c r="P40" s="89">
        <f t="shared" si="6"/>
        <v>0</v>
      </c>
      <c r="Q40" s="89">
        <v>4302</v>
      </c>
      <c r="R40" s="89" t="s">
        <v>154</v>
      </c>
      <c r="S40" s="149">
        <v>1091</v>
      </c>
      <c r="T40" s="149">
        <v>1114</v>
      </c>
      <c r="U40" s="209">
        <v>0.97935368043087967</v>
      </c>
      <c r="V40" s="149">
        <f t="shared" si="7"/>
        <v>0</v>
      </c>
      <c r="W40" s="149">
        <f t="shared" si="8"/>
        <v>0</v>
      </c>
      <c r="X40" s="210">
        <f t="shared" si="9"/>
        <v>0</v>
      </c>
    </row>
    <row r="41" spans="1:24" s="31" customFormat="1" x14ac:dyDescent="0.25">
      <c r="A41" s="71">
        <v>4303</v>
      </c>
      <c r="B41" s="72" t="s">
        <v>15</v>
      </c>
      <c r="C41" s="118">
        <v>716</v>
      </c>
      <c r="D41" s="118">
        <v>61</v>
      </c>
      <c r="E41" s="118">
        <f t="shared" si="0"/>
        <v>777</v>
      </c>
      <c r="F41" s="118">
        <v>682</v>
      </c>
      <c r="G41" s="118">
        <v>50</v>
      </c>
      <c r="H41" s="118">
        <f t="shared" si="1"/>
        <v>732</v>
      </c>
      <c r="I41" s="118">
        <v>668</v>
      </c>
      <c r="J41" s="118">
        <v>68</v>
      </c>
      <c r="K41" s="118">
        <f t="shared" si="2"/>
        <v>736</v>
      </c>
      <c r="L41" s="118">
        <f t="shared" si="3"/>
        <v>2066</v>
      </c>
      <c r="M41" s="118">
        <f t="shared" si="4"/>
        <v>2245</v>
      </c>
      <c r="N41" s="117">
        <f t="shared" si="5"/>
        <v>0.92026726057906461</v>
      </c>
      <c r="P41" s="89">
        <f t="shared" si="6"/>
        <v>0</v>
      </c>
      <c r="Q41" s="89">
        <v>4303</v>
      </c>
      <c r="R41" s="89" t="s">
        <v>15</v>
      </c>
      <c r="S41" s="149">
        <v>2066</v>
      </c>
      <c r="T41" s="149">
        <v>2245</v>
      </c>
      <c r="U41" s="209">
        <v>0.92026726057906461</v>
      </c>
      <c r="V41" s="149">
        <f t="shared" si="7"/>
        <v>0</v>
      </c>
      <c r="W41" s="149">
        <f t="shared" si="8"/>
        <v>0</v>
      </c>
      <c r="X41" s="210">
        <f t="shared" si="9"/>
        <v>0</v>
      </c>
    </row>
    <row r="42" spans="1:24" s="31" customFormat="1" x14ac:dyDescent="0.25">
      <c r="A42" s="71">
        <v>4304</v>
      </c>
      <c r="B42" s="72" t="s">
        <v>275</v>
      </c>
      <c r="C42" s="118">
        <v>168</v>
      </c>
      <c r="D42" s="118">
        <v>67</v>
      </c>
      <c r="E42" s="118">
        <f t="shared" si="0"/>
        <v>235</v>
      </c>
      <c r="F42" s="118">
        <v>169</v>
      </c>
      <c r="G42" s="118">
        <v>70</v>
      </c>
      <c r="H42" s="118">
        <f t="shared" si="1"/>
        <v>239</v>
      </c>
      <c r="I42" s="118">
        <v>277</v>
      </c>
      <c r="J42" s="118">
        <v>72</v>
      </c>
      <c r="K42" s="118">
        <f t="shared" si="2"/>
        <v>349</v>
      </c>
      <c r="L42" s="118">
        <f t="shared" si="3"/>
        <v>614</v>
      </c>
      <c r="M42" s="118">
        <f t="shared" si="4"/>
        <v>823</v>
      </c>
      <c r="N42" s="117">
        <f t="shared" si="5"/>
        <v>0.7460510328068044</v>
      </c>
      <c r="P42" s="89">
        <f t="shared" si="6"/>
        <v>0</v>
      </c>
      <c r="Q42" s="89">
        <v>4304</v>
      </c>
      <c r="R42" s="89" t="s">
        <v>275</v>
      </c>
      <c r="S42" s="149">
        <v>614</v>
      </c>
      <c r="T42" s="149">
        <v>823</v>
      </c>
      <c r="U42" s="209">
        <v>0.7460510328068044</v>
      </c>
      <c r="V42" s="149">
        <f t="shared" si="7"/>
        <v>0</v>
      </c>
      <c r="W42" s="149">
        <f t="shared" si="8"/>
        <v>0</v>
      </c>
      <c r="X42" s="210">
        <f t="shared" si="9"/>
        <v>0</v>
      </c>
    </row>
    <row r="43" spans="1:24" s="31" customFormat="1" x14ac:dyDescent="0.25">
      <c r="A43" s="71">
        <v>4305</v>
      </c>
      <c r="B43" s="72" t="s">
        <v>273</v>
      </c>
      <c r="C43" s="118">
        <v>107</v>
      </c>
      <c r="D43" s="118">
        <v>15</v>
      </c>
      <c r="E43" s="118">
        <f t="shared" si="0"/>
        <v>122</v>
      </c>
      <c r="F43" s="118">
        <v>113</v>
      </c>
      <c r="G43" s="118">
        <v>10</v>
      </c>
      <c r="H43" s="118">
        <f t="shared" si="1"/>
        <v>123</v>
      </c>
      <c r="I43" s="118">
        <v>124</v>
      </c>
      <c r="J43" s="118">
        <v>6</v>
      </c>
      <c r="K43" s="118">
        <f t="shared" si="2"/>
        <v>130</v>
      </c>
      <c r="L43" s="118">
        <f t="shared" si="3"/>
        <v>344</v>
      </c>
      <c r="M43" s="118">
        <f t="shared" si="4"/>
        <v>375</v>
      </c>
      <c r="N43" s="117">
        <f t="shared" si="5"/>
        <v>0.91733333333333333</v>
      </c>
      <c r="P43" s="89">
        <f t="shared" si="6"/>
        <v>0</v>
      </c>
      <c r="Q43" s="89">
        <v>4305</v>
      </c>
      <c r="R43" s="89" t="s">
        <v>273</v>
      </c>
      <c r="S43" s="149">
        <v>344</v>
      </c>
      <c r="T43" s="149">
        <v>375</v>
      </c>
      <c r="U43" s="209">
        <v>0.91733333333333333</v>
      </c>
      <c r="V43" s="149">
        <f t="shared" si="7"/>
        <v>0</v>
      </c>
      <c r="W43" s="149">
        <f t="shared" si="8"/>
        <v>0</v>
      </c>
      <c r="X43" s="210">
        <f t="shared" si="9"/>
        <v>0</v>
      </c>
    </row>
    <row r="44" spans="1:24" s="31" customFormat="1" x14ac:dyDescent="0.25">
      <c r="A44" s="71">
        <v>5101</v>
      </c>
      <c r="B44" s="72" t="s">
        <v>155</v>
      </c>
      <c r="C44" s="118">
        <v>17313</v>
      </c>
      <c r="D44" s="118">
        <v>6682</v>
      </c>
      <c r="E44" s="118">
        <f t="shared" si="0"/>
        <v>23995</v>
      </c>
      <c r="F44" s="118">
        <v>17650</v>
      </c>
      <c r="G44" s="118">
        <v>5294</v>
      </c>
      <c r="H44" s="118">
        <f t="shared" si="1"/>
        <v>22944</v>
      </c>
      <c r="I44" s="118">
        <v>18714</v>
      </c>
      <c r="J44" s="118">
        <v>4308</v>
      </c>
      <c r="K44" s="118">
        <f t="shared" si="2"/>
        <v>23022</v>
      </c>
      <c r="L44" s="118">
        <f t="shared" si="3"/>
        <v>53677</v>
      </c>
      <c r="M44" s="118">
        <f t="shared" si="4"/>
        <v>69961</v>
      </c>
      <c r="N44" s="117">
        <f t="shared" si="5"/>
        <v>0.76724174897442865</v>
      </c>
      <c r="P44" s="89">
        <f t="shared" si="6"/>
        <v>0</v>
      </c>
      <c r="Q44" s="89">
        <v>5101</v>
      </c>
      <c r="R44" s="89" t="s">
        <v>155</v>
      </c>
      <c r="S44" s="149">
        <v>53677</v>
      </c>
      <c r="T44" s="149">
        <v>69961</v>
      </c>
      <c r="U44" s="209">
        <v>0.76724174897442865</v>
      </c>
      <c r="V44" s="149">
        <f t="shared" si="7"/>
        <v>0</v>
      </c>
      <c r="W44" s="149">
        <f t="shared" si="8"/>
        <v>0</v>
      </c>
      <c r="X44" s="210">
        <f t="shared" si="9"/>
        <v>0</v>
      </c>
    </row>
    <row r="45" spans="1:24" s="31" customFormat="1" x14ac:dyDescent="0.25">
      <c r="A45" s="71">
        <v>5102</v>
      </c>
      <c r="B45" s="72" t="s">
        <v>223</v>
      </c>
      <c r="C45" s="118">
        <v>1560</v>
      </c>
      <c r="D45" s="118">
        <v>78</v>
      </c>
      <c r="E45" s="118">
        <f t="shared" si="0"/>
        <v>1638</v>
      </c>
      <c r="F45" s="118">
        <v>1414</v>
      </c>
      <c r="G45" s="118">
        <v>194</v>
      </c>
      <c r="H45" s="118">
        <f t="shared" si="1"/>
        <v>1608</v>
      </c>
      <c r="I45" s="118">
        <v>1451</v>
      </c>
      <c r="J45" s="118">
        <v>288</v>
      </c>
      <c r="K45" s="118">
        <f t="shared" si="2"/>
        <v>1739</v>
      </c>
      <c r="L45" s="118">
        <f t="shared" si="3"/>
        <v>4425</v>
      </c>
      <c r="M45" s="118">
        <f t="shared" si="4"/>
        <v>4985</v>
      </c>
      <c r="N45" s="117">
        <f t="shared" si="5"/>
        <v>0.88766298896690066</v>
      </c>
      <c r="P45" s="89">
        <f t="shared" si="6"/>
        <v>0</v>
      </c>
      <c r="Q45" s="89">
        <v>5102</v>
      </c>
      <c r="R45" s="89" t="s">
        <v>223</v>
      </c>
      <c r="S45" s="149">
        <v>4425</v>
      </c>
      <c r="T45" s="149">
        <v>4985</v>
      </c>
      <c r="U45" s="209">
        <v>0.88766298896690066</v>
      </c>
      <c r="V45" s="149">
        <f t="shared" si="7"/>
        <v>0</v>
      </c>
      <c r="W45" s="149">
        <f t="shared" si="8"/>
        <v>0</v>
      </c>
      <c r="X45" s="210">
        <f t="shared" si="9"/>
        <v>0</v>
      </c>
    </row>
    <row r="46" spans="1:24" s="31" customFormat="1" x14ac:dyDescent="0.25">
      <c r="A46" s="71">
        <v>5103</v>
      </c>
      <c r="B46" s="72" t="s">
        <v>135</v>
      </c>
      <c r="C46" s="118">
        <v>1276</v>
      </c>
      <c r="D46" s="118">
        <v>350</v>
      </c>
      <c r="E46" s="118">
        <f t="shared" si="0"/>
        <v>1626</v>
      </c>
      <c r="F46" s="118">
        <v>1425</v>
      </c>
      <c r="G46" s="118">
        <v>319</v>
      </c>
      <c r="H46" s="118">
        <f t="shared" si="1"/>
        <v>1744</v>
      </c>
      <c r="I46" s="118">
        <v>1235</v>
      </c>
      <c r="J46" s="118">
        <v>400</v>
      </c>
      <c r="K46" s="118">
        <f t="shared" si="2"/>
        <v>1635</v>
      </c>
      <c r="L46" s="118">
        <f t="shared" si="3"/>
        <v>3936</v>
      </c>
      <c r="M46" s="118">
        <f t="shared" si="4"/>
        <v>5005</v>
      </c>
      <c r="N46" s="117">
        <f t="shared" si="5"/>
        <v>0.78641358641358639</v>
      </c>
      <c r="P46" s="89">
        <f t="shared" si="6"/>
        <v>0</v>
      </c>
      <c r="Q46" s="89">
        <v>5103</v>
      </c>
      <c r="R46" s="89" t="s">
        <v>135</v>
      </c>
      <c r="S46" s="149">
        <v>3936</v>
      </c>
      <c r="T46" s="149">
        <v>5005</v>
      </c>
      <c r="U46" s="209">
        <v>0.78641358641358639</v>
      </c>
      <c r="V46" s="149">
        <f t="shared" si="7"/>
        <v>0</v>
      </c>
      <c r="W46" s="149">
        <f t="shared" si="8"/>
        <v>0</v>
      </c>
      <c r="X46" s="210">
        <f t="shared" si="9"/>
        <v>0</v>
      </c>
    </row>
    <row r="47" spans="1:24" s="31" customFormat="1" x14ac:dyDescent="0.25">
      <c r="A47" s="71">
        <v>5104</v>
      </c>
      <c r="B47" s="72" t="s">
        <v>287</v>
      </c>
      <c r="C47" s="118">
        <v>90</v>
      </c>
      <c r="D47" s="118">
        <v>14</v>
      </c>
      <c r="E47" s="118">
        <f t="shared" si="0"/>
        <v>104</v>
      </c>
      <c r="F47" s="118">
        <v>79</v>
      </c>
      <c r="G47" s="118">
        <v>19</v>
      </c>
      <c r="H47" s="118">
        <f t="shared" si="1"/>
        <v>98</v>
      </c>
      <c r="I47" s="118">
        <v>88</v>
      </c>
      <c r="J47" s="118">
        <v>10</v>
      </c>
      <c r="K47" s="118">
        <f t="shared" si="2"/>
        <v>98</v>
      </c>
      <c r="L47" s="118">
        <f t="shared" si="3"/>
        <v>257</v>
      </c>
      <c r="M47" s="118">
        <f t="shared" si="4"/>
        <v>300</v>
      </c>
      <c r="N47" s="117">
        <f t="shared" si="5"/>
        <v>0.85666666666666669</v>
      </c>
      <c r="P47" s="89">
        <f t="shared" si="6"/>
        <v>0</v>
      </c>
      <c r="Q47" s="89">
        <v>5104</v>
      </c>
      <c r="R47" s="89" t="s">
        <v>287</v>
      </c>
      <c r="S47" s="149">
        <v>257</v>
      </c>
      <c r="T47" s="149">
        <v>300</v>
      </c>
      <c r="U47" s="209">
        <v>0.85666666666666669</v>
      </c>
      <c r="V47" s="149">
        <f t="shared" si="7"/>
        <v>0</v>
      </c>
      <c r="W47" s="149">
        <f t="shared" si="8"/>
        <v>0</v>
      </c>
      <c r="X47" s="210">
        <f t="shared" si="9"/>
        <v>0</v>
      </c>
    </row>
    <row r="48" spans="1:24" s="31" customFormat="1" x14ac:dyDescent="0.25">
      <c r="A48" s="71">
        <v>5105</v>
      </c>
      <c r="B48" s="72" t="s">
        <v>156</v>
      </c>
      <c r="C48" s="118">
        <v>1361</v>
      </c>
      <c r="D48" s="118">
        <v>130</v>
      </c>
      <c r="E48" s="118">
        <f t="shared" si="0"/>
        <v>1491</v>
      </c>
      <c r="F48" s="118">
        <v>1305</v>
      </c>
      <c r="G48" s="118">
        <v>100</v>
      </c>
      <c r="H48" s="118">
        <f t="shared" si="1"/>
        <v>1405</v>
      </c>
      <c r="I48" s="118">
        <v>1310</v>
      </c>
      <c r="J48" s="118">
        <v>140</v>
      </c>
      <c r="K48" s="118">
        <f t="shared" si="2"/>
        <v>1450</v>
      </c>
      <c r="L48" s="118">
        <f t="shared" si="3"/>
        <v>3976</v>
      </c>
      <c r="M48" s="118">
        <f t="shared" si="4"/>
        <v>4346</v>
      </c>
      <c r="N48" s="117">
        <f t="shared" si="5"/>
        <v>0.91486424298205249</v>
      </c>
      <c r="P48" s="89">
        <f t="shared" si="6"/>
        <v>0</v>
      </c>
      <c r="Q48" s="89">
        <v>5105</v>
      </c>
      <c r="R48" s="89" t="s">
        <v>156</v>
      </c>
      <c r="S48" s="149">
        <v>3976</v>
      </c>
      <c r="T48" s="149">
        <v>4346</v>
      </c>
      <c r="U48" s="209">
        <v>0.91486424298205249</v>
      </c>
      <c r="V48" s="149">
        <f t="shared" si="7"/>
        <v>0</v>
      </c>
      <c r="W48" s="149">
        <f t="shared" si="8"/>
        <v>0</v>
      </c>
      <c r="X48" s="210">
        <f t="shared" si="9"/>
        <v>0</v>
      </c>
    </row>
    <row r="49" spans="1:24" s="31" customFormat="1" x14ac:dyDescent="0.25">
      <c r="A49" s="71">
        <v>5107</v>
      </c>
      <c r="B49" s="72" t="s">
        <v>288</v>
      </c>
      <c r="C49" s="118">
        <v>2262</v>
      </c>
      <c r="D49" s="118">
        <v>97</v>
      </c>
      <c r="E49" s="118">
        <f t="shared" si="0"/>
        <v>2359</v>
      </c>
      <c r="F49" s="118">
        <v>1124</v>
      </c>
      <c r="G49" s="118">
        <v>174</v>
      </c>
      <c r="H49" s="118">
        <f t="shared" si="1"/>
        <v>1298</v>
      </c>
      <c r="I49" s="118">
        <v>1154</v>
      </c>
      <c r="J49" s="118">
        <v>117</v>
      </c>
      <c r="K49" s="118">
        <f t="shared" si="2"/>
        <v>1271</v>
      </c>
      <c r="L49" s="118">
        <f t="shared" si="3"/>
        <v>4540</v>
      </c>
      <c r="M49" s="118">
        <f t="shared" si="4"/>
        <v>4928</v>
      </c>
      <c r="N49" s="117">
        <f t="shared" si="5"/>
        <v>0.92126623376623373</v>
      </c>
      <c r="P49" s="89">
        <f t="shared" si="6"/>
        <v>0</v>
      </c>
      <c r="Q49" s="89">
        <v>5107</v>
      </c>
      <c r="R49" s="89" t="s">
        <v>288</v>
      </c>
      <c r="S49" s="149">
        <v>4540</v>
      </c>
      <c r="T49" s="149">
        <v>4928</v>
      </c>
      <c r="U49" s="209">
        <v>0.92126623376623373</v>
      </c>
      <c r="V49" s="149">
        <f t="shared" si="7"/>
        <v>0</v>
      </c>
      <c r="W49" s="149">
        <f t="shared" si="8"/>
        <v>0</v>
      </c>
      <c r="X49" s="210">
        <f t="shared" si="9"/>
        <v>0</v>
      </c>
    </row>
    <row r="50" spans="1:24" s="31" customFormat="1" x14ac:dyDescent="0.25">
      <c r="A50" s="71">
        <v>5109</v>
      </c>
      <c r="B50" s="72" t="s">
        <v>157</v>
      </c>
      <c r="C50" s="118">
        <v>10917</v>
      </c>
      <c r="D50" s="118">
        <v>2881</v>
      </c>
      <c r="E50" s="118">
        <f t="shared" si="0"/>
        <v>13798</v>
      </c>
      <c r="F50" s="118">
        <v>12049</v>
      </c>
      <c r="G50" s="118">
        <v>2564</v>
      </c>
      <c r="H50" s="118">
        <f t="shared" si="1"/>
        <v>14613</v>
      </c>
      <c r="I50" s="118">
        <v>13600</v>
      </c>
      <c r="J50" s="118">
        <v>2743</v>
      </c>
      <c r="K50" s="118">
        <f t="shared" si="2"/>
        <v>16343</v>
      </c>
      <c r="L50" s="118">
        <f t="shared" si="3"/>
        <v>36566</v>
      </c>
      <c r="M50" s="118">
        <f t="shared" si="4"/>
        <v>44754</v>
      </c>
      <c r="N50" s="117">
        <f t="shared" si="5"/>
        <v>0.81704428654421946</v>
      </c>
      <c r="P50" s="89">
        <f t="shared" si="6"/>
        <v>0</v>
      </c>
      <c r="Q50" s="89">
        <v>5109</v>
      </c>
      <c r="R50" s="89" t="s">
        <v>157</v>
      </c>
      <c r="S50" s="149">
        <v>36566</v>
      </c>
      <c r="T50" s="149">
        <v>44754</v>
      </c>
      <c r="U50" s="209">
        <v>0.81704428654421946</v>
      </c>
      <c r="V50" s="149">
        <f t="shared" si="7"/>
        <v>0</v>
      </c>
      <c r="W50" s="149">
        <f t="shared" si="8"/>
        <v>0</v>
      </c>
      <c r="X50" s="210">
        <f t="shared" si="9"/>
        <v>0</v>
      </c>
    </row>
    <row r="51" spans="1:24" s="31" customFormat="1" x14ac:dyDescent="0.25">
      <c r="A51" s="71">
        <v>5201</v>
      </c>
      <c r="B51" s="72" t="s">
        <v>289</v>
      </c>
      <c r="C51" s="118">
        <v>0</v>
      </c>
      <c r="D51" s="118">
        <v>0</v>
      </c>
      <c r="E51" s="118">
        <f t="shared" si="0"/>
        <v>0</v>
      </c>
      <c r="F51" s="118">
        <v>0</v>
      </c>
      <c r="G51" s="118">
        <v>0</v>
      </c>
      <c r="H51" s="118">
        <f t="shared" si="1"/>
        <v>0</v>
      </c>
      <c r="I51" s="118">
        <v>0</v>
      </c>
      <c r="J51" s="118">
        <v>0</v>
      </c>
      <c r="K51" s="118">
        <f t="shared" si="2"/>
        <v>0</v>
      </c>
      <c r="L51" s="118">
        <f t="shared" si="3"/>
        <v>0</v>
      </c>
      <c r="M51" s="118">
        <f t="shared" si="4"/>
        <v>0</v>
      </c>
      <c r="N51" s="117">
        <v>0</v>
      </c>
      <c r="P51" s="89">
        <f t="shared" si="6"/>
        <v>0</v>
      </c>
      <c r="Q51" s="89">
        <v>5201</v>
      </c>
      <c r="R51" s="89" t="s">
        <v>289</v>
      </c>
      <c r="S51" s="149">
        <v>0</v>
      </c>
      <c r="T51" s="149">
        <v>0</v>
      </c>
      <c r="U51" s="209">
        <v>0</v>
      </c>
      <c r="V51" s="149">
        <f t="shared" si="7"/>
        <v>0</v>
      </c>
      <c r="W51" s="149">
        <f t="shared" si="8"/>
        <v>0</v>
      </c>
      <c r="X51" s="210">
        <f>+U51-0</f>
        <v>0</v>
      </c>
    </row>
    <row r="52" spans="1:24" s="31" customFormat="1" x14ac:dyDescent="0.25">
      <c r="A52" s="71">
        <v>5301</v>
      </c>
      <c r="B52" s="72" t="s">
        <v>236</v>
      </c>
      <c r="C52" s="118">
        <v>4084</v>
      </c>
      <c r="D52" s="118">
        <v>866</v>
      </c>
      <c r="E52" s="118">
        <f t="shared" si="0"/>
        <v>4950</v>
      </c>
      <c r="F52" s="118">
        <v>4476</v>
      </c>
      <c r="G52" s="118">
        <v>775</v>
      </c>
      <c r="H52" s="118">
        <f t="shared" si="1"/>
        <v>5251</v>
      </c>
      <c r="I52" s="118">
        <v>4610</v>
      </c>
      <c r="J52" s="118">
        <v>599</v>
      </c>
      <c r="K52" s="118">
        <f t="shared" si="2"/>
        <v>5209</v>
      </c>
      <c r="L52" s="118">
        <f t="shared" si="3"/>
        <v>13170</v>
      </c>
      <c r="M52" s="118">
        <f t="shared" si="4"/>
        <v>15410</v>
      </c>
      <c r="N52" s="117">
        <f t="shared" si="5"/>
        <v>0.85463984425697603</v>
      </c>
      <c r="P52" s="89">
        <f t="shared" si="6"/>
        <v>0</v>
      </c>
      <c r="Q52" s="89">
        <v>5301</v>
      </c>
      <c r="R52" s="89" t="s">
        <v>236</v>
      </c>
      <c r="S52" s="149">
        <v>13170</v>
      </c>
      <c r="T52" s="149">
        <v>15410</v>
      </c>
      <c r="U52" s="209">
        <v>0.85463984425697603</v>
      </c>
      <c r="V52" s="149">
        <f t="shared" si="7"/>
        <v>0</v>
      </c>
      <c r="W52" s="149">
        <f t="shared" si="8"/>
        <v>0</v>
      </c>
      <c r="X52" s="210">
        <f t="shared" si="9"/>
        <v>0</v>
      </c>
    </row>
    <row r="53" spans="1:24" s="31" customFormat="1" x14ac:dyDescent="0.25">
      <c r="A53" s="71">
        <v>5302</v>
      </c>
      <c r="B53" s="72" t="s">
        <v>231</v>
      </c>
      <c r="C53" s="118">
        <v>185</v>
      </c>
      <c r="D53" s="118">
        <v>78</v>
      </c>
      <c r="E53" s="118">
        <f t="shared" si="0"/>
        <v>263</v>
      </c>
      <c r="F53" s="118">
        <v>184</v>
      </c>
      <c r="G53" s="118">
        <v>46</v>
      </c>
      <c r="H53" s="118">
        <f t="shared" si="1"/>
        <v>230</v>
      </c>
      <c r="I53" s="118">
        <v>321</v>
      </c>
      <c r="J53" s="118">
        <v>44</v>
      </c>
      <c r="K53" s="118">
        <f t="shared" si="2"/>
        <v>365</v>
      </c>
      <c r="L53" s="118">
        <f t="shared" si="3"/>
        <v>690</v>
      </c>
      <c r="M53" s="118">
        <f t="shared" si="4"/>
        <v>858</v>
      </c>
      <c r="N53" s="117">
        <f t="shared" si="5"/>
        <v>0.80419580419580416</v>
      </c>
      <c r="P53" s="89">
        <f t="shared" si="6"/>
        <v>0</v>
      </c>
      <c r="Q53" s="89">
        <v>5302</v>
      </c>
      <c r="R53" s="89" t="s">
        <v>231</v>
      </c>
      <c r="S53" s="149">
        <v>690</v>
      </c>
      <c r="T53" s="149">
        <v>858</v>
      </c>
      <c r="U53" s="209">
        <v>0.80419580419580416</v>
      </c>
      <c r="V53" s="149">
        <f t="shared" si="7"/>
        <v>0</v>
      </c>
      <c r="W53" s="149">
        <f t="shared" si="8"/>
        <v>0</v>
      </c>
      <c r="X53" s="210">
        <f t="shared" si="9"/>
        <v>0</v>
      </c>
    </row>
    <row r="54" spans="1:24" s="31" customFormat="1" x14ac:dyDescent="0.25">
      <c r="A54" s="71">
        <v>5303</v>
      </c>
      <c r="B54" s="72" t="s">
        <v>219</v>
      </c>
      <c r="C54" s="118">
        <v>229</v>
      </c>
      <c r="D54" s="118">
        <v>134</v>
      </c>
      <c r="E54" s="118">
        <f t="shared" si="0"/>
        <v>363</v>
      </c>
      <c r="F54" s="118">
        <v>143</v>
      </c>
      <c r="G54" s="118">
        <v>18</v>
      </c>
      <c r="H54" s="118">
        <f t="shared" si="1"/>
        <v>161</v>
      </c>
      <c r="I54" s="118">
        <v>0</v>
      </c>
      <c r="J54" s="118">
        <v>0</v>
      </c>
      <c r="K54" s="118">
        <f t="shared" si="2"/>
        <v>0</v>
      </c>
      <c r="L54" s="118">
        <f t="shared" si="3"/>
        <v>372</v>
      </c>
      <c r="M54" s="118">
        <f t="shared" si="4"/>
        <v>524</v>
      </c>
      <c r="N54" s="117">
        <f t="shared" si="5"/>
        <v>0.70992366412213737</v>
      </c>
      <c r="P54" s="89">
        <f t="shared" si="6"/>
        <v>0</v>
      </c>
      <c r="Q54" s="89">
        <v>5303</v>
      </c>
      <c r="R54" s="89" t="s">
        <v>219</v>
      </c>
      <c r="S54" s="149">
        <v>372</v>
      </c>
      <c r="T54" s="149">
        <v>524</v>
      </c>
      <c r="U54" s="209">
        <v>0.70992366412213737</v>
      </c>
      <c r="V54" s="149">
        <f t="shared" si="7"/>
        <v>0</v>
      </c>
      <c r="W54" s="149">
        <f t="shared" si="8"/>
        <v>0</v>
      </c>
      <c r="X54" s="210">
        <f t="shared" si="9"/>
        <v>0</v>
      </c>
    </row>
    <row r="55" spans="1:24" s="31" customFormat="1" x14ac:dyDescent="0.25">
      <c r="A55" s="71">
        <v>5304</v>
      </c>
      <c r="B55" s="72" t="s">
        <v>102</v>
      </c>
      <c r="C55" s="118">
        <v>605</v>
      </c>
      <c r="D55" s="118">
        <v>242</v>
      </c>
      <c r="E55" s="118">
        <f t="shared" si="0"/>
        <v>847</v>
      </c>
      <c r="F55" s="118">
        <v>428</v>
      </c>
      <c r="G55" s="118">
        <v>288</v>
      </c>
      <c r="H55" s="118">
        <f t="shared" si="1"/>
        <v>716</v>
      </c>
      <c r="I55" s="118">
        <v>614</v>
      </c>
      <c r="J55" s="118">
        <v>179</v>
      </c>
      <c r="K55" s="118">
        <f t="shared" si="2"/>
        <v>793</v>
      </c>
      <c r="L55" s="118">
        <f t="shared" si="3"/>
        <v>1647</v>
      </c>
      <c r="M55" s="118">
        <f t="shared" si="4"/>
        <v>2356</v>
      </c>
      <c r="N55" s="117">
        <f t="shared" si="5"/>
        <v>0.69906621392190149</v>
      </c>
      <c r="P55" s="89">
        <f t="shared" si="6"/>
        <v>0</v>
      </c>
      <c r="Q55" s="89">
        <v>5304</v>
      </c>
      <c r="R55" s="89" t="s">
        <v>102</v>
      </c>
      <c r="S55" s="149">
        <v>1647</v>
      </c>
      <c r="T55" s="149">
        <v>2356</v>
      </c>
      <c r="U55" s="209">
        <v>0.69906621392190149</v>
      </c>
      <c r="V55" s="149">
        <f t="shared" si="7"/>
        <v>0</v>
      </c>
      <c r="W55" s="149">
        <f t="shared" si="8"/>
        <v>0</v>
      </c>
      <c r="X55" s="210">
        <f t="shared" si="9"/>
        <v>0</v>
      </c>
    </row>
    <row r="56" spans="1:24" s="31" customFormat="1" x14ac:dyDescent="0.25">
      <c r="A56" s="71">
        <v>5401</v>
      </c>
      <c r="B56" s="72" t="s">
        <v>233</v>
      </c>
      <c r="C56" s="118">
        <v>2763</v>
      </c>
      <c r="D56" s="118">
        <v>2350</v>
      </c>
      <c r="E56" s="118">
        <f t="shared" si="0"/>
        <v>5113</v>
      </c>
      <c r="F56" s="118">
        <v>1384</v>
      </c>
      <c r="G56" s="118">
        <v>1258</v>
      </c>
      <c r="H56" s="118">
        <f t="shared" si="1"/>
        <v>2642</v>
      </c>
      <c r="I56" s="118">
        <v>1240</v>
      </c>
      <c r="J56" s="118">
        <v>1559</v>
      </c>
      <c r="K56" s="118">
        <f t="shared" si="2"/>
        <v>2799</v>
      </c>
      <c r="L56" s="118">
        <f t="shared" si="3"/>
        <v>5387</v>
      </c>
      <c r="M56" s="118">
        <f t="shared" si="4"/>
        <v>10554</v>
      </c>
      <c r="N56" s="117">
        <f t="shared" si="5"/>
        <v>0.51042258859200307</v>
      </c>
      <c r="P56" s="89">
        <f t="shared" si="6"/>
        <v>0</v>
      </c>
      <c r="Q56" s="89">
        <v>5401</v>
      </c>
      <c r="R56" s="89" t="s">
        <v>233</v>
      </c>
      <c r="S56" s="149">
        <v>5387</v>
      </c>
      <c r="T56" s="149">
        <v>10554</v>
      </c>
      <c r="U56" s="209">
        <v>0.51042258859200307</v>
      </c>
      <c r="V56" s="149">
        <f t="shared" si="7"/>
        <v>0</v>
      </c>
      <c r="W56" s="149">
        <f t="shared" si="8"/>
        <v>0</v>
      </c>
      <c r="X56" s="210">
        <f t="shared" si="9"/>
        <v>0</v>
      </c>
    </row>
    <row r="57" spans="1:24" s="31" customFormat="1" x14ac:dyDescent="0.25">
      <c r="A57" s="71">
        <v>5402</v>
      </c>
      <c r="B57" s="72" t="s">
        <v>142</v>
      </c>
      <c r="C57" s="118">
        <v>515</v>
      </c>
      <c r="D57" s="118">
        <v>193</v>
      </c>
      <c r="E57" s="118">
        <f t="shared" si="0"/>
        <v>708</v>
      </c>
      <c r="F57" s="118">
        <v>1017</v>
      </c>
      <c r="G57" s="118">
        <v>218</v>
      </c>
      <c r="H57" s="118">
        <f t="shared" si="1"/>
        <v>1235</v>
      </c>
      <c r="I57" s="118">
        <v>1245</v>
      </c>
      <c r="J57" s="118">
        <v>556</v>
      </c>
      <c r="K57" s="118">
        <f t="shared" si="2"/>
        <v>1801</v>
      </c>
      <c r="L57" s="118">
        <f t="shared" si="3"/>
        <v>2777</v>
      </c>
      <c r="M57" s="118">
        <f t="shared" si="4"/>
        <v>3744</v>
      </c>
      <c r="N57" s="117">
        <f t="shared" si="5"/>
        <v>0.7417200854700855</v>
      </c>
      <c r="P57" s="89">
        <f t="shared" si="6"/>
        <v>0</v>
      </c>
      <c r="Q57" s="89">
        <v>5402</v>
      </c>
      <c r="R57" s="89" t="s">
        <v>142</v>
      </c>
      <c r="S57" s="149">
        <v>2777</v>
      </c>
      <c r="T57" s="149">
        <v>3744</v>
      </c>
      <c r="U57" s="209">
        <v>0.7417200854700855</v>
      </c>
      <c r="V57" s="149">
        <f t="shared" si="7"/>
        <v>0</v>
      </c>
      <c r="W57" s="149">
        <f t="shared" si="8"/>
        <v>0</v>
      </c>
      <c r="X57" s="210">
        <f t="shared" si="9"/>
        <v>0</v>
      </c>
    </row>
    <row r="58" spans="1:24" s="31" customFormat="1" x14ac:dyDescent="0.25">
      <c r="A58" s="71">
        <v>5403</v>
      </c>
      <c r="B58" s="72" t="s">
        <v>253</v>
      </c>
      <c r="C58" s="118">
        <v>249</v>
      </c>
      <c r="D58" s="118">
        <v>36</v>
      </c>
      <c r="E58" s="118">
        <f t="shared" si="0"/>
        <v>285</v>
      </c>
      <c r="F58" s="118">
        <v>319</v>
      </c>
      <c r="G58" s="118">
        <v>72</v>
      </c>
      <c r="H58" s="118">
        <f t="shared" si="1"/>
        <v>391</v>
      </c>
      <c r="I58" s="118">
        <v>352</v>
      </c>
      <c r="J58" s="118">
        <v>18</v>
      </c>
      <c r="K58" s="118">
        <f t="shared" si="2"/>
        <v>370</v>
      </c>
      <c r="L58" s="118">
        <f t="shared" si="3"/>
        <v>920</v>
      </c>
      <c r="M58" s="118">
        <f t="shared" si="4"/>
        <v>1046</v>
      </c>
      <c r="N58" s="117">
        <f t="shared" si="5"/>
        <v>0.87954110898661564</v>
      </c>
      <c r="P58" s="89">
        <f t="shared" si="6"/>
        <v>0</v>
      </c>
      <c r="Q58" s="89">
        <v>5403</v>
      </c>
      <c r="R58" s="89" t="s">
        <v>253</v>
      </c>
      <c r="S58" s="149">
        <v>920</v>
      </c>
      <c r="T58" s="149">
        <v>1046</v>
      </c>
      <c r="U58" s="209">
        <v>0.87954110898661564</v>
      </c>
      <c r="V58" s="149">
        <f t="shared" si="7"/>
        <v>0</v>
      </c>
      <c r="W58" s="149">
        <f t="shared" si="8"/>
        <v>0</v>
      </c>
      <c r="X58" s="210">
        <f t="shared" si="9"/>
        <v>0</v>
      </c>
    </row>
    <row r="59" spans="1:24" s="31" customFormat="1" x14ac:dyDescent="0.25">
      <c r="A59" s="71">
        <v>5404</v>
      </c>
      <c r="B59" s="72" t="s">
        <v>247</v>
      </c>
      <c r="C59" s="118">
        <v>543</v>
      </c>
      <c r="D59" s="118">
        <v>82</v>
      </c>
      <c r="E59" s="118">
        <f t="shared" si="0"/>
        <v>625</v>
      </c>
      <c r="F59" s="118">
        <v>527</v>
      </c>
      <c r="G59" s="118">
        <v>189</v>
      </c>
      <c r="H59" s="118">
        <f t="shared" si="1"/>
        <v>716</v>
      </c>
      <c r="I59" s="118">
        <v>494</v>
      </c>
      <c r="J59" s="118">
        <v>116</v>
      </c>
      <c r="K59" s="118">
        <f t="shared" si="2"/>
        <v>610</v>
      </c>
      <c r="L59" s="118">
        <f t="shared" si="3"/>
        <v>1564</v>
      </c>
      <c r="M59" s="118">
        <f t="shared" si="4"/>
        <v>1951</v>
      </c>
      <c r="N59" s="117">
        <f t="shared" si="5"/>
        <v>0.80164018452075858</v>
      </c>
      <c r="P59" s="89">
        <f t="shared" si="6"/>
        <v>0</v>
      </c>
      <c r="Q59" s="89">
        <v>5404</v>
      </c>
      <c r="R59" s="89" t="s">
        <v>247</v>
      </c>
      <c r="S59" s="149">
        <v>1564</v>
      </c>
      <c r="T59" s="149">
        <v>1951</v>
      </c>
      <c r="U59" s="209">
        <v>0.80164018452075858</v>
      </c>
      <c r="V59" s="149">
        <f t="shared" si="7"/>
        <v>0</v>
      </c>
      <c r="W59" s="149">
        <f t="shared" si="8"/>
        <v>0</v>
      </c>
      <c r="X59" s="210">
        <f t="shared" si="9"/>
        <v>0</v>
      </c>
    </row>
    <row r="60" spans="1:24" s="31" customFormat="1" x14ac:dyDescent="0.25">
      <c r="A60" s="71">
        <v>5405</v>
      </c>
      <c r="B60" s="72" t="s">
        <v>144</v>
      </c>
      <c r="C60" s="118">
        <v>547</v>
      </c>
      <c r="D60" s="118">
        <v>204</v>
      </c>
      <c r="E60" s="118">
        <f t="shared" si="0"/>
        <v>751</v>
      </c>
      <c r="F60" s="118">
        <v>536</v>
      </c>
      <c r="G60" s="118">
        <v>186</v>
      </c>
      <c r="H60" s="118">
        <f t="shared" si="1"/>
        <v>722</v>
      </c>
      <c r="I60" s="118">
        <v>666</v>
      </c>
      <c r="J60" s="118">
        <v>131</v>
      </c>
      <c r="K60" s="118">
        <f t="shared" si="2"/>
        <v>797</v>
      </c>
      <c r="L60" s="118">
        <f t="shared" si="3"/>
        <v>1749</v>
      </c>
      <c r="M60" s="118">
        <f t="shared" si="4"/>
        <v>2270</v>
      </c>
      <c r="N60" s="117">
        <f t="shared" si="5"/>
        <v>0.77048458149779731</v>
      </c>
      <c r="P60" s="89">
        <f t="shared" si="6"/>
        <v>0</v>
      </c>
      <c r="Q60" s="89">
        <v>5405</v>
      </c>
      <c r="R60" s="89" t="s">
        <v>144</v>
      </c>
      <c r="S60" s="149">
        <v>1749</v>
      </c>
      <c r="T60" s="149">
        <v>2270</v>
      </c>
      <c r="U60" s="209">
        <v>0.77048458149779731</v>
      </c>
      <c r="V60" s="149">
        <f t="shared" si="7"/>
        <v>0</v>
      </c>
      <c r="W60" s="149">
        <f t="shared" si="8"/>
        <v>0</v>
      </c>
      <c r="X60" s="210">
        <f t="shared" si="9"/>
        <v>0</v>
      </c>
    </row>
    <row r="61" spans="1:24" s="31" customFormat="1" x14ac:dyDescent="0.25">
      <c r="A61" s="71">
        <v>5501</v>
      </c>
      <c r="B61" s="72" t="s">
        <v>85</v>
      </c>
      <c r="C61" s="118">
        <v>2318</v>
      </c>
      <c r="D61" s="118">
        <v>1568</v>
      </c>
      <c r="E61" s="118">
        <f t="shared" si="0"/>
        <v>3886</v>
      </c>
      <c r="F61" s="118">
        <v>2170</v>
      </c>
      <c r="G61" s="118">
        <v>1024</v>
      </c>
      <c r="H61" s="118">
        <f t="shared" si="1"/>
        <v>3194</v>
      </c>
      <c r="I61" s="118">
        <v>2282</v>
      </c>
      <c r="J61" s="118">
        <v>814</v>
      </c>
      <c r="K61" s="118">
        <f t="shared" si="2"/>
        <v>3096</v>
      </c>
      <c r="L61" s="118">
        <f t="shared" si="3"/>
        <v>6770</v>
      </c>
      <c r="M61" s="118">
        <f t="shared" si="4"/>
        <v>10176</v>
      </c>
      <c r="N61" s="117">
        <f t="shared" si="5"/>
        <v>0.66529088050314467</v>
      </c>
      <c r="P61" s="89">
        <f t="shared" si="6"/>
        <v>0</v>
      </c>
      <c r="Q61" s="89">
        <v>5501</v>
      </c>
      <c r="R61" s="89" t="s">
        <v>85</v>
      </c>
      <c r="S61" s="149">
        <v>6770</v>
      </c>
      <c r="T61" s="149">
        <v>10176</v>
      </c>
      <c r="U61" s="209">
        <v>0.66529088050314467</v>
      </c>
      <c r="V61" s="149">
        <f t="shared" si="7"/>
        <v>0</v>
      </c>
      <c r="W61" s="149">
        <f t="shared" si="8"/>
        <v>0</v>
      </c>
      <c r="X61" s="210">
        <f t="shared" si="9"/>
        <v>0</v>
      </c>
    </row>
    <row r="62" spans="1:24" s="31" customFormat="1" x14ac:dyDescent="0.25">
      <c r="A62" s="71">
        <v>5502</v>
      </c>
      <c r="B62" s="72" t="s">
        <v>29</v>
      </c>
      <c r="C62" s="118">
        <v>2703</v>
      </c>
      <c r="D62" s="118">
        <v>1294</v>
      </c>
      <c r="E62" s="118">
        <f t="shared" si="0"/>
        <v>3997</v>
      </c>
      <c r="F62" s="118">
        <v>2828</v>
      </c>
      <c r="G62" s="118">
        <v>1890</v>
      </c>
      <c r="H62" s="118">
        <f t="shared" si="1"/>
        <v>4718</v>
      </c>
      <c r="I62" s="118">
        <v>3089</v>
      </c>
      <c r="J62" s="118">
        <v>1950</v>
      </c>
      <c r="K62" s="118">
        <f t="shared" si="2"/>
        <v>5039</v>
      </c>
      <c r="L62" s="118">
        <f t="shared" si="3"/>
        <v>8620</v>
      </c>
      <c r="M62" s="118">
        <f t="shared" si="4"/>
        <v>13754</v>
      </c>
      <c r="N62" s="117">
        <f t="shared" si="5"/>
        <v>0.62672677039406721</v>
      </c>
      <c r="P62" s="89">
        <f t="shared" si="6"/>
        <v>0</v>
      </c>
      <c r="Q62" s="89">
        <v>5502</v>
      </c>
      <c r="R62" s="89" t="s">
        <v>29</v>
      </c>
      <c r="S62" s="149">
        <v>8620</v>
      </c>
      <c r="T62" s="149">
        <v>13754</v>
      </c>
      <c r="U62" s="209">
        <v>0.62672677039406721</v>
      </c>
      <c r="V62" s="149">
        <f t="shared" si="7"/>
        <v>0</v>
      </c>
      <c r="W62" s="149">
        <f t="shared" si="8"/>
        <v>0</v>
      </c>
      <c r="X62" s="210">
        <f t="shared" si="9"/>
        <v>0</v>
      </c>
    </row>
    <row r="63" spans="1:24" s="31" customFormat="1" x14ac:dyDescent="0.25">
      <c r="A63" s="71">
        <v>5503</v>
      </c>
      <c r="B63" s="72" t="s">
        <v>214</v>
      </c>
      <c r="C63" s="118">
        <v>348</v>
      </c>
      <c r="D63" s="118">
        <v>31</v>
      </c>
      <c r="E63" s="118">
        <f t="shared" si="0"/>
        <v>379</v>
      </c>
      <c r="F63" s="118">
        <v>334</v>
      </c>
      <c r="G63" s="118">
        <v>43</v>
      </c>
      <c r="H63" s="118">
        <f t="shared" si="1"/>
        <v>377</v>
      </c>
      <c r="I63" s="118">
        <v>349</v>
      </c>
      <c r="J63" s="118">
        <v>37</v>
      </c>
      <c r="K63" s="118">
        <f t="shared" si="2"/>
        <v>386</v>
      </c>
      <c r="L63" s="118">
        <f t="shared" si="3"/>
        <v>1031</v>
      </c>
      <c r="M63" s="118">
        <f t="shared" si="4"/>
        <v>1142</v>
      </c>
      <c r="N63" s="117">
        <f t="shared" si="5"/>
        <v>0.90280210157618213</v>
      </c>
      <c r="P63" s="89">
        <f t="shared" si="6"/>
        <v>0</v>
      </c>
      <c r="Q63" s="89">
        <v>5503</v>
      </c>
      <c r="R63" s="89" t="s">
        <v>214</v>
      </c>
      <c r="S63" s="149">
        <v>1031</v>
      </c>
      <c r="T63" s="149">
        <v>1142</v>
      </c>
      <c r="U63" s="209">
        <v>0.90280210157618213</v>
      </c>
      <c r="V63" s="149">
        <f t="shared" si="7"/>
        <v>0</v>
      </c>
      <c r="W63" s="149">
        <f t="shared" si="8"/>
        <v>0</v>
      </c>
      <c r="X63" s="210">
        <f t="shared" si="9"/>
        <v>0</v>
      </c>
    </row>
    <row r="64" spans="1:24" s="31" customFormat="1" x14ac:dyDescent="0.25">
      <c r="A64" s="71">
        <v>5504</v>
      </c>
      <c r="B64" s="72" t="s">
        <v>80</v>
      </c>
      <c r="C64" s="118">
        <v>512</v>
      </c>
      <c r="D64" s="118">
        <v>4</v>
      </c>
      <c r="E64" s="118">
        <f t="shared" si="0"/>
        <v>516</v>
      </c>
      <c r="F64" s="118">
        <v>542</v>
      </c>
      <c r="G64" s="118">
        <v>29</v>
      </c>
      <c r="H64" s="118">
        <f t="shared" si="1"/>
        <v>571</v>
      </c>
      <c r="I64" s="118">
        <v>266</v>
      </c>
      <c r="J64" s="118">
        <v>39</v>
      </c>
      <c r="K64" s="118">
        <f t="shared" si="2"/>
        <v>305</v>
      </c>
      <c r="L64" s="118">
        <f t="shared" si="3"/>
        <v>1320</v>
      </c>
      <c r="M64" s="118">
        <f t="shared" si="4"/>
        <v>1392</v>
      </c>
      <c r="N64" s="117">
        <f t="shared" si="5"/>
        <v>0.94827586206896552</v>
      </c>
      <c r="P64" s="89">
        <f t="shared" si="6"/>
        <v>0</v>
      </c>
      <c r="Q64" s="89">
        <v>5504</v>
      </c>
      <c r="R64" s="89" t="s">
        <v>80</v>
      </c>
      <c r="S64" s="149">
        <v>1320</v>
      </c>
      <c r="T64" s="149">
        <v>1392</v>
      </c>
      <c r="U64" s="209">
        <v>0.94827586206896552</v>
      </c>
      <c r="V64" s="149">
        <f t="shared" si="7"/>
        <v>0</v>
      </c>
      <c r="W64" s="149">
        <f t="shared" si="8"/>
        <v>0</v>
      </c>
      <c r="X64" s="210">
        <f t="shared" si="9"/>
        <v>0</v>
      </c>
    </row>
    <row r="65" spans="1:24" s="31" customFormat="1" x14ac:dyDescent="0.25">
      <c r="A65" s="71">
        <v>5506</v>
      </c>
      <c r="B65" s="72" t="s">
        <v>158</v>
      </c>
      <c r="C65" s="118">
        <v>571</v>
      </c>
      <c r="D65" s="118">
        <v>315</v>
      </c>
      <c r="E65" s="118">
        <f t="shared" si="0"/>
        <v>886</v>
      </c>
      <c r="F65" s="118">
        <v>316</v>
      </c>
      <c r="G65" s="118">
        <v>0</v>
      </c>
      <c r="H65" s="118">
        <f t="shared" si="1"/>
        <v>316</v>
      </c>
      <c r="I65" s="118">
        <v>624</v>
      </c>
      <c r="J65" s="118">
        <v>108</v>
      </c>
      <c r="K65" s="118">
        <f t="shared" si="2"/>
        <v>732</v>
      </c>
      <c r="L65" s="118">
        <f t="shared" si="3"/>
        <v>1511</v>
      </c>
      <c r="M65" s="118">
        <f t="shared" si="4"/>
        <v>1934</v>
      </c>
      <c r="N65" s="117">
        <f t="shared" si="5"/>
        <v>0.78128231644260604</v>
      </c>
      <c r="P65" s="89">
        <f t="shared" si="6"/>
        <v>0</v>
      </c>
      <c r="Q65" s="89">
        <v>5506</v>
      </c>
      <c r="R65" s="89" t="s">
        <v>158</v>
      </c>
      <c r="S65" s="149">
        <v>1511</v>
      </c>
      <c r="T65" s="149">
        <v>1934</v>
      </c>
      <c r="U65" s="209">
        <v>0.78128231644260604</v>
      </c>
      <c r="V65" s="149">
        <f t="shared" si="7"/>
        <v>0</v>
      </c>
      <c r="W65" s="149">
        <f t="shared" si="8"/>
        <v>0</v>
      </c>
      <c r="X65" s="210">
        <f t="shared" si="9"/>
        <v>0</v>
      </c>
    </row>
    <row r="66" spans="1:24" s="31" customFormat="1" x14ac:dyDescent="0.25">
      <c r="A66" s="71">
        <v>5601</v>
      </c>
      <c r="B66" s="72" t="s">
        <v>94</v>
      </c>
      <c r="C66" s="118">
        <v>6507</v>
      </c>
      <c r="D66" s="118">
        <v>445</v>
      </c>
      <c r="E66" s="118">
        <f t="shared" si="0"/>
        <v>6952</v>
      </c>
      <c r="F66" s="118">
        <v>3638</v>
      </c>
      <c r="G66" s="118">
        <v>136</v>
      </c>
      <c r="H66" s="118">
        <f t="shared" si="1"/>
        <v>3774</v>
      </c>
      <c r="I66" s="118">
        <v>3717</v>
      </c>
      <c r="J66" s="118">
        <v>194</v>
      </c>
      <c r="K66" s="118">
        <f t="shared" si="2"/>
        <v>3911</v>
      </c>
      <c r="L66" s="118">
        <f t="shared" si="3"/>
        <v>13862</v>
      </c>
      <c r="M66" s="118">
        <f t="shared" si="4"/>
        <v>14637</v>
      </c>
      <c r="N66" s="117">
        <f t="shared" si="5"/>
        <v>0.94705199152831865</v>
      </c>
      <c r="P66" s="89">
        <f t="shared" si="6"/>
        <v>0</v>
      </c>
      <c r="Q66" s="89">
        <v>5601</v>
      </c>
      <c r="R66" s="89" t="s">
        <v>94</v>
      </c>
      <c r="S66" s="149">
        <v>13862</v>
      </c>
      <c r="T66" s="149">
        <v>14637</v>
      </c>
      <c r="U66" s="209">
        <v>0.94705199152831865</v>
      </c>
      <c r="V66" s="149">
        <f t="shared" si="7"/>
        <v>0</v>
      </c>
      <c r="W66" s="149">
        <f t="shared" si="8"/>
        <v>0</v>
      </c>
      <c r="X66" s="210">
        <f t="shared" si="9"/>
        <v>0</v>
      </c>
    </row>
    <row r="67" spans="1:24" s="31" customFormat="1" x14ac:dyDescent="0.25">
      <c r="A67" s="71">
        <v>5602</v>
      </c>
      <c r="B67" s="72" t="s">
        <v>159</v>
      </c>
      <c r="C67" s="118">
        <v>948</v>
      </c>
      <c r="D67" s="118">
        <v>129</v>
      </c>
      <c r="E67" s="118">
        <f t="shared" si="0"/>
        <v>1077</v>
      </c>
      <c r="F67" s="118">
        <v>1233</v>
      </c>
      <c r="G67" s="118">
        <v>259</v>
      </c>
      <c r="H67" s="118">
        <f t="shared" si="1"/>
        <v>1492</v>
      </c>
      <c r="I67" s="118">
        <v>1414</v>
      </c>
      <c r="J67" s="118">
        <v>136</v>
      </c>
      <c r="K67" s="118">
        <f t="shared" si="2"/>
        <v>1550</v>
      </c>
      <c r="L67" s="118">
        <f t="shared" si="3"/>
        <v>3595</v>
      </c>
      <c r="M67" s="118">
        <f t="shared" si="4"/>
        <v>4119</v>
      </c>
      <c r="N67" s="117">
        <f t="shared" si="5"/>
        <v>0.87278465647001702</v>
      </c>
      <c r="P67" s="89">
        <f t="shared" si="6"/>
        <v>0</v>
      </c>
      <c r="Q67" s="89">
        <v>5602</v>
      </c>
      <c r="R67" s="89" t="s">
        <v>159</v>
      </c>
      <c r="S67" s="149">
        <v>3595</v>
      </c>
      <c r="T67" s="149">
        <v>4119</v>
      </c>
      <c r="U67" s="209">
        <v>0.87278465647001702</v>
      </c>
      <c r="V67" s="149">
        <f t="shared" si="7"/>
        <v>0</v>
      </c>
      <c r="W67" s="149">
        <f t="shared" si="8"/>
        <v>0</v>
      </c>
      <c r="X67" s="210">
        <f t="shared" si="9"/>
        <v>0</v>
      </c>
    </row>
    <row r="68" spans="1:24" s="31" customFormat="1" x14ac:dyDescent="0.25">
      <c r="A68" s="71">
        <v>5603</v>
      </c>
      <c r="B68" s="72" t="s">
        <v>244</v>
      </c>
      <c r="C68" s="118">
        <v>3807</v>
      </c>
      <c r="D68" s="118">
        <v>240</v>
      </c>
      <c r="E68" s="118">
        <f t="shared" si="0"/>
        <v>4047</v>
      </c>
      <c r="F68" s="118">
        <v>2648</v>
      </c>
      <c r="G68" s="118">
        <v>237</v>
      </c>
      <c r="H68" s="118">
        <f t="shared" si="1"/>
        <v>2885</v>
      </c>
      <c r="I68" s="118">
        <v>1267</v>
      </c>
      <c r="J68" s="118">
        <v>101</v>
      </c>
      <c r="K68" s="118">
        <f t="shared" si="2"/>
        <v>1368</v>
      </c>
      <c r="L68" s="118">
        <f t="shared" si="3"/>
        <v>7722</v>
      </c>
      <c r="M68" s="118">
        <f t="shared" si="4"/>
        <v>8300</v>
      </c>
      <c r="N68" s="117">
        <f t="shared" si="5"/>
        <v>0.93036144578313251</v>
      </c>
      <c r="P68" s="89">
        <f t="shared" si="6"/>
        <v>0</v>
      </c>
      <c r="Q68" s="89">
        <v>5603</v>
      </c>
      <c r="R68" s="89" t="s">
        <v>244</v>
      </c>
      <c r="S68" s="149">
        <v>7722</v>
      </c>
      <c r="T68" s="149">
        <v>8300</v>
      </c>
      <c r="U68" s="209">
        <v>0.93036144578313251</v>
      </c>
      <c r="V68" s="149">
        <f t="shared" si="7"/>
        <v>0</v>
      </c>
      <c r="W68" s="149">
        <f t="shared" si="8"/>
        <v>0</v>
      </c>
      <c r="X68" s="210">
        <f t="shared" si="9"/>
        <v>0</v>
      </c>
    </row>
    <row r="69" spans="1:24" s="31" customFormat="1" x14ac:dyDescent="0.25">
      <c r="A69" s="71">
        <v>5604</v>
      </c>
      <c r="B69" s="72" t="s">
        <v>204</v>
      </c>
      <c r="C69" s="118">
        <v>1522</v>
      </c>
      <c r="D69" s="118">
        <v>249</v>
      </c>
      <c r="E69" s="118">
        <f t="shared" ref="E69:E132" si="10">C69+D69</f>
        <v>1771</v>
      </c>
      <c r="F69" s="118">
        <v>985</v>
      </c>
      <c r="G69" s="118">
        <v>88</v>
      </c>
      <c r="H69" s="118">
        <f t="shared" ref="H69:H132" si="11">F69+G69</f>
        <v>1073</v>
      </c>
      <c r="I69" s="118">
        <v>944</v>
      </c>
      <c r="J69" s="118">
        <v>130</v>
      </c>
      <c r="K69" s="118">
        <f t="shared" ref="K69:K132" si="12">I69+J69</f>
        <v>1074</v>
      </c>
      <c r="L69" s="118">
        <f t="shared" ref="L69:L132" si="13">C69+F69+I69</f>
        <v>3451</v>
      </c>
      <c r="M69" s="118">
        <f t="shared" ref="M69:M132" si="14">E69+H69+K69</f>
        <v>3918</v>
      </c>
      <c r="N69" s="117">
        <f t="shared" ref="N69:N132" si="15">L69/M69</f>
        <v>0.88080653394589081</v>
      </c>
      <c r="P69" s="89">
        <f t="shared" ref="P69:P132" si="16">+Q69-A69</f>
        <v>0</v>
      </c>
      <c r="Q69" s="89">
        <v>5604</v>
      </c>
      <c r="R69" s="89" t="s">
        <v>204</v>
      </c>
      <c r="S69" s="149">
        <v>3451</v>
      </c>
      <c r="T69" s="149">
        <v>3918</v>
      </c>
      <c r="U69" s="209">
        <v>0.88080653394589081</v>
      </c>
      <c r="V69" s="149">
        <f t="shared" ref="V69:V132" si="17">+S69-L69</f>
        <v>0</v>
      </c>
      <c r="W69" s="149">
        <f t="shared" ref="W69:W132" si="18">+T69-M69</f>
        <v>0</v>
      </c>
      <c r="X69" s="210">
        <f t="shared" ref="X69:X132" si="19">+U69-N69</f>
        <v>0</v>
      </c>
    </row>
    <row r="70" spans="1:24" s="31" customFormat="1" x14ac:dyDescent="0.25">
      <c r="A70" s="71">
        <v>5605</v>
      </c>
      <c r="B70" s="72" t="s">
        <v>90</v>
      </c>
      <c r="C70" s="118">
        <v>517</v>
      </c>
      <c r="D70" s="118">
        <v>537</v>
      </c>
      <c r="E70" s="118">
        <f t="shared" si="10"/>
        <v>1054</v>
      </c>
      <c r="F70" s="118">
        <v>785</v>
      </c>
      <c r="G70" s="118">
        <v>269</v>
      </c>
      <c r="H70" s="118">
        <f t="shared" si="11"/>
        <v>1054</v>
      </c>
      <c r="I70" s="118">
        <v>1149</v>
      </c>
      <c r="J70" s="118">
        <v>286</v>
      </c>
      <c r="K70" s="118">
        <f t="shared" si="12"/>
        <v>1435</v>
      </c>
      <c r="L70" s="118">
        <f t="shared" si="13"/>
        <v>2451</v>
      </c>
      <c r="M70" s="118">
        <f t="shared" si="14"/>
        <v>3543</v>
      </c>
      <c r="N70" s="117">
        <f t="shared" si="15"/>
        <v>0.69178662150719727</v>
      </c>
      <c r="P70" s="89">
        <f t="shared" si="16"/>
        <v>0</v>
      </c>
      <c r="Q70" s="89">
        <v>5605</v>
      </c>
      <c r="R70" s="89" t="s">
        <v>90</v>
      </c>
      <c r="S70" s="149">
        <v>2451</v>
      </c>
      <c r="T70" s="149">
        <v>3543</v>
      </c>
      <c r="U70" s="209">
        <v>0.69178662150719727</v>
      </c>
      <c r="V70" s="149">
        <f t="shared" si="17"/>
        <v>0</v>
      </c>
      <c r="W70" s="149">
        <f t="shared" si="18"/>
        <v>0</v>
      </c>
      <c r="X70" s="210">
        <f t="shared" si="19"/>
        <v>0</v>
      </c>
    </row>
    <row r="71" spans="1:24" s="31" customFormat="1" x14ac:dyDescent="0.25">
      <c r="A71" s="71">
        <v>5606</v>
      </c>
      <c r="B71" s="72" t="s">
        <v>99</v>
      </c>
      <c r="C71" s="118">
        <v>706</v>
      </c>
      <c r="D71" s="118">
        <v>252</v>
      </c>
      <c r="E71" s="118">
        <f t="shared" si="10"/>
        <v>958</v>
      </c>
      <c r="F71" s="118">
        <v>671</v>
      </c>
      <c r="G71" s="118">
        <v>22</v>
      </c>
      <c r="H71" s="118">
        <f t="shared" si="11"/>
        <v>693</v>
      </c>
      <c r="I71" s="118">
        <v>1115</v>
      </c>
      <c r="J71" s="118">
        <v>15</v>
      </c>
      <c r="K71" s="118">
        <f t="shared" si="12"/>
        <v>1130</v>
      </c>
      <c r="L71" s="118">
        <f t="shared" si="13"/>
        <v>2492</v>
      </c>
      <c r="M71" s="118">
        <f t="shared" si="14"/>
        <v>2781</v>
      </c>
      <c r="N71" s="117">
        <f t="shared" si="15"/>
        <v>0.89608054656598346</v>
      </c>
      <c r="P71" s="89">
        <f t="shared" si="16"/>
        <v>0</v>
      </c>
      <c r="Q71" s="89">
        <v>5606</v>
      </c>
      <c r="R71" s="89" t="s">
        <v>99</v>
      </c>
      <c r="S71" s="149">
        <v>2492</v>
      </c>
      <c r="T71" s="149">
        <v>2781</v>
      </c>
      <c r="U71" s="209">
        <v>0.89608054656598346</v>
      </c>
      <c r="V71" s="149">
        <f t="shared" si="17"/>
        <v>0</v>
      </c>
      <c r="W71" s="149">
        <f t="shared" si="18"/>
        <v>0</v>
      </c>
      <c r="X71" s="210">
        <f t="shared" si="19"/>
        <v>0</v>
      </c>
    </row>
    <row r="72" spans="1:24" s="31" customFormat="1" x14ac:dyDescent="0.25">
      <c r="A72" s="71">
        <v>5701</v>
      </c>
      <c r="B72" s="72" t="s">
        <v>71</v>
      </c>
      <c r="C72" s="118">
        <v>3012</v>
      </c>
      <c r="D72" s="118">
        <v>135</v>
      </c>
      <c r="E72" s="118">
        <f t="shared" si="10"/>
        <v>3147</v>
      </c>
      <c r="F72" s="118">
        <v>5740</v>
      </c>
      <c r="G72" s="118">
        <v>134</v>
      </c>
      <c r="H72" s="118">
        <f t="shared" si="11"/>
        <v>5874</v>
      </c>
      <c r="I72" s="118">
        <v>5997</v>
      </c>
      <c r="J72" s="118">
        <v>263</v>
      </c>
      <c r="K72" s="118">
        <f t="shared" si="12"/>
        <v>6260</v>
      </c>
      <c r="L72" s="118">
        <f t="shared" si="13"/>
        <v>14749</v>
      </c>
      <c r="M72" s="118">
        <f t="shared" si="14"/>
        <v>15281</v>
      </c>
      <c r="N72" s="117">
        <f t="shared" si="15"/>
        <v>0.96518552450755846</v>
      </c>
      <c r="P72" s="89">
        <f t="shared" si="16"/>
        <v>0</v>
      </c>
      <c r="Q72" s="89">
        <v>5701</v>
      </c>
      <c r="R72" s="89" t="s">
        <v>71</v>
      </c>
      <c r="S72" s="149">
        <v>14749</v>
      </c>
      <c r="T72" s="149">
        <v>15281</v>
      </c>
      <c r="U72" s="209">
        <v>0.96518552450755846</v>
      </c>
      <c r="V72" s="149">
        <f t="shared" si="17"/>
        <v>0</v>
      </c>
      <c r="W72" s="149">
        <f t="shared" si="18"/>
        <v>0</v>
      </c>
      <c r="X72" s="210">
        <f t="shared" si="19"/>
        <v>0</v>
      </c>
    </row>
    <row r="73" spans="1:24" s="31" customFormat="1" x14ac:dyDescent="0.25">
      <c r="A73" s="71">
        <v>5702</v>
      </c>
      <c r="B73" s="72" t="s">
        <v>160</v>
      </c>
      <c r="C73" s="118">
        <v>281</v>
      </c>
      <c r="D73" s="118">
        <v>86</v>
      </c>
      <c r="E73" s="118">
        <f t="shared" si="10"/>
        <v>367</v>
      </c>
      <c r="F73" s="118">
        <v>261</v>
      </c>
      <c r="G73" s="118">
        <v>128</v>
      </c>
      <c r="H73" s="118">
        <f t="shared" si="11"/>
        <v>389</v>
      </c>
      <c r="I73" s="118">
        <v>271</v>
      </c>
      <c r="J73" s="118">
        <v>147</v>
      </c>
      <c r="K73" s="118">
        <f t="shared" si="12"/>
        <v>418</v>
      </c>
      <c r="L73" s="118">
        <f t="shared" si="13"/>
        <v>813</v>
      </c>
      <c r="M73" s="118">
        <f t="shared" si="14"/>
        <v>1174</v>
      </c>
      <c r="N73" s="117">
        <f t="shared" si="15"/>
        <v>0.69250425894378198</v>
      </c>
      <c r="P73" s="89">
        <f t="shared" si="16"/>
        <v>0</v>
      </c>
      <c r="Q73" s="89">
        <v>5702</v>
      </c>
      <c r="R73" s="89" t="s">
        <v>160</v>
      </c>
      <c r="S73" s="149">
        <v>813</v>
      </c>
      <c r="T73" s="149">
        <v>1174</v>
      </c>
      <c r="U73" s="209">
        <v>0.69250425894378198</v>
      </c>
      <c r="V73" s="149">
        <f t="shared" si="17"/>
        <v>0</v>
      </c>
      <c r="W73" s="149">
        <f t="shared" si="18"/>
        <v>0</v>
      </c>
      <c r="X73" s="210">
        <f t="shared" si="19"/>
        <v>0</v>
      </c>
    </row>
    <row r="74" spans="1:24" s="31" customFormat="1" x14ac:dyDescent="0.25">
      <c r="A74" s="71">
        <v>5703</v>
      </c>
      <c r="B74" s="72" t="s">
        <v>91</v>
      </c>
      <c r="C74" s="118">
        <v>826</v>
      </c>
      <c r="D74" s="118">
        <v>38</v>
      </c>
      <c r="E74" s="118">
        <f t="shared" si="10"/>
        <v>864</v>
      </c>
      <c r="F74" s="118">
        <v>1042</v>
      </c>
      <c r="G74" s="118">
        <v>20</v>
      </c>
      <c r="H74" s="118">
        <f t="shared" si="11"/>
        <v>1062</v>
      </c>
      <c r="I74" s="118">
        <v>1037</v>
      </c>
      <c r="J74" s="118">
        <v>13</v>
      </c>
      <c r="K74" s="118">
        <f t="shared" si="12"/>
        <v>1050</v>
      </c>
      <c r="L74" s="118">
        <f t="shared" si="13"/>
        <v>2905</v>
      </c>
      <c r="M74" s="118">
        <f t="shared" si="14"/>
        <v>2976</v>
      </c>
      <c r="N74" s="117">
        <f t="shared" si="15"/>
        <v>0.97614247311827962</v>
      </c>
      <c r="P74" s="89">
        <f t="shared" si="16"/>
        <v>0</v>
      </c>
      <c r="Q74" s="89">
        <v>5703</v>
      </c>
      <c r="R74" s="89" t="s">
        <v>91</v>
      </c>
      <c r="S74" s="149">
        <v>2905</v>
      </c>
      <c r="T74" s="149">
        <v>2976</v>
      </c>
      <c r="U74" s="209">
        <v>0.97614247311827962</v>
      </c>
      <c r="V74" s="149">
        <f t="shared" si="17"/>
        <v>0</v>
      </c>
      <c r="W74" s="149">
        <f t="shared" si="18"/>
        <v>0</v>
      </c>
      <c r="X74" s="210">
        <f t="shared" si="19"/>
        <v>0</v>
      </c>
    </row>
    <row r="75" spans="1:24" s="31" customFormat="1" x14ac:dyDescent="0.25">
      <c r="A75" s="71">
        <v>5704</v>
      </c>
      <c r="B75" s="72" t="s">
        <v>161</v>
      </c>
      <c r="C75" s="118">
        <v>122</v>
      </c>
      <c r="D75" s="118">
        <v>27</v>
      </c>
      <c r="E75" s="118">
        <f t="shared" si="10"/>
        <v>149</v>
      </c>
      <c r="F75" s="118">
        <v>123</v>
      </c>
      <c r="G75" s="118">
        <v>15</v>
      </c>
      <c r="H75" s="118">
        <f t="shared" si="11"/>
        <v>138</v>
      </c>
      <c r="I75" s="118">
        <v>127</v>
      </c>
      <c r="J75" s="118">
        <v>20</v>
      </c>
      <c r="K75" s="118">
        <f t="shared" si="12"/>
        <v>147</v>
      </c>
      <c r="L75" s="118">
        <f t="shared" si="13"/>
        <v>372</v>
      </c>
      <c r="M75" s="118">
        <f t="shared" si="14"/>
        <v>434</v>
      </c>
      <c r="N75" s="117">
        <f t="shared" si="15"/>
        <v>0.8571428571428571</v>
      </c>
      <c r="P75" s="89">
        <f t="shared" si="16"/>
        <v>0</v>
      </c>
      <c r="Q75" s="89">
        <v>5704</v>
      </c>
      <c r="R75" s="89" t="s">
        <v>161</v>
      </c>
      <c r="S75" s="149">
        <v>372</v>
      </c>
      <c r="T75" s="149">
        <v>434</v>
      </c>
      <c r="U75" s="209">
        <v>0.8571428571428571</v>
      </c>
      <c r="V75" s="149">
        <f t="shared" si="17"/>
        <v>0</v>
      </c>
      <c r="W75" s="149">
        <f t="shared" si="18"/>
        <v>0</v>
      </c>
      <c r="X75" s="210">
        <f t="shared" si="19"/>
        <v>0</v>
      </c>
    </row>
    <row r="76" spans="1:24" s="31" customFormat="1" x14ac:dyDescent="0.25">
      <c r="A76" s="71">
        <v>5705</v>
      </c>
      <c r="B76" s="72" t="s">
        <v>76</v>
      </c>
      <c r="C76" s="118">
        <v>379</v>
      </c>
      <c r="D76" s="118">
        <v>37</v>
      </c>
      <c r="E76" s="118">
        <f t="shared" si="10"/>
        <v>416</v>
      </c>
      <c r="F76" s="118">
        <v>448</v>
      </c>
      <c r="G76" s="118">
        <v>70</v>
      </c>
      <c r="H76" s="118">
        <f t="shared" si="11"/>
        <v>518</v>
      </c>
      <c r="I76" s="118">
        <v>453</v>
      </c>
      <c r="J76" s="118">
        <v>68</v>
      </c>
      <c r="K76" s="118">
        <f t="shared" si="12"/>
        <v>521</v>
      </c>
      <c r="L76" s="118">
        <f t="shared" si="13"/>
        <v>1280</v>
      </c>
      <c r="M76" s="118">
        <f t="shared" si="14"/>
        <v>1455</v>
      </c>
      <c r="N76" s="117">
        <f t="shared" si="15"/>
        <v>0.8797250859106529</v>
      </c>
      <c r="P76" s="89">
        <f t="shared" si="16"/>
        <v>0</v>
      </c>
      <c r="Q76" s="89">
        <v>5705</v>
      </c>
      <c r="R76" s="89" t="s">
        <v>76</v>
      </c>
      <c r="S76" s="149">
        <v>1280</v>
      </c>
      <c r="T76" s="149">
        <v>1455</v>
      </c>
      <c r="U76" s="209">
        <v>0.8797250859106529</v>
      </c>
      <c r="V76" s="149">
        <f t="shared" si="17"/>
        <v>0</v>
      </c>
      <c r="W76" s="149">
        <f t="shared" si="18"/>
        <v>0</v>
      </c>
      <c r="X76" s="210">
        <f t="shared" si="19"/>
        <v>0</v>
      </c>
    </row>
    <row r="77" spans="1:24" s="31" customFormat="1" x14ac:dyDescent="0.25">
      <c r="A77" s="71">
        <v>5706</v>
      </c>
      <c r="B77" s="72" t="s">
        <v>266</v>
      </c>
      <c r="C77" s="118">
        <v>157</v>
      </c>
      <c r="D77" s="118">
        <v>87</v>
      </c>
      <c r="E77" s="118">
        <f t="shared" si="10"/>
        <v>244</v>
      </c>
      <c r="F77" s="118">
        <v>179</v>
      </c>
      <c r="G77" s="118">
        <v>49</v>
      </c>
      <c r="H77" s="118">
        <f t="shared" si="11"/>
        <v>228</v>
      </c>
      <c r="I77" s="118">
        <v>191</v>
      </c>
      <c r="J77" s="118">
        <v>53</v>
      </c>
      <c r="K77" s="118">
        <f t="shared" si="12"/>
        <v>244</v>
      </c>
      <c r="L77" s="118">
        <f t="shared" si="13"/>
        <v>527</v>
      </c>
      <c r="M77" s="118">
        <f t="shared" si="14"/>
        <v>716</v>
      </c>
      <c r="N77" s="117">
        <f t="shared" si="15"/>
        <v>0.73603351955307261</v>
      </c>
      <c r="P77" s="89">
        <f t="shared" si="16"/>
        <v>0</v>
      </c>
      <c r="Q77" s="89">
        <v>5706</v>
      </c>
      <c r="R77" s="89" t="s">
        <v>266</v>
      </c>
      <c r="S77" s="149">
        <v>527</v>
      </c>
      <c r="T77" s="149">
        <v>716</v>
      </c>
      <c r="U77" s="209">
        <v>0.73603351955307261</v>
      </c>
      <c r="V77" s="149">
        <f t="shared" si="17"/>
        <v>0</v>
      </c>
      <c r="W77" s="149">
        <f t="shared" si="18"/>
        <v>0</v>
      </c>
      <c r="X77" s="210">
        <f t="shared" si="19"/>
        <v>0</v>
      </c>
    </row>
    <row r="78" spans="1:24" s="31" customFormat="1" x14ac:dyDescent="0.25">
      <c r="A78" s="71">
        <v>5801</v>
      </c>
      <c r="B78" s="72" t="s">
        <v>92</v>
      </c>
      <c r="C78" s="118">
        <v>8626</v>
      </c>
      <c r="D78" s="118">
        <v>3313</v>
      </c>
      <c r="E78" s="118">
        <f t="shared" si="10"/>
        <v>11939</v>
      </c>
      <c r="F78" s="118">
        <v>8770</v>
      </c>
      <c r="G78" s="118">
        <v>3650</v>
      </c>
      <c r="H78" s="118">
        <f t="shared" si="11"/>
        <v>12420</v>
      </c>
      <c r="I78" s="118">
        <v>4244</v>
      </c>
      <c r="J78" s="118">
        <v>1940</v>
      </c>
      <c r="K78" s="118">
        <f t="shared" si="12"/>
        <v>6184</v>
      </c>
      <c r="L78" s="118">
        <f t="shared" si="13"/>
        <v>21640</v>
      </c>
      <c r="M78" s="118">
        <f t="shared" si="14"/>
        <v>30543</v>
      </c>
      <c r="N78" s="117">
        <f t="shared" si="15"/>
        <v>0.70850931473660084</v>
      </c>
      <c r="P78" s="89">
        <f t="shared" si="16"/>
        <v>0</v>
      </c>
      <c r="Q78" s="89">
        <v>5801</v>
      </c>
      <c r="R78" s="89" t="s">
        <v>92</v>
      </c>
      <c r="S78" s="149">
        <v>21640</v>
      </c>
      <c r="T78" s="149">
        <v>30543</v>
      </c>
      <c r="U78" s="209">
        <v>0.70850931473660084</v>
      </c>
      <c r="V78" s="149">
        <f t="shared" si="17"/>
        <v>0</v>
      </c>
      <c r="W78" s="149">
        <f t="shared" si="18"/>
        <v>0</v>
      </c>
      <c r="X78" s="210">
        <f t="shared" si="19"/>
        <v>0</v>
      </c>
    </row>
    <row r="79" spans="1:24" s="31" customFormat="1" x14ac:dyDescent="0.25">
      <c r="A79" s="71">
        <v>5802</v>
      </c>
      <c r="B79" s="72" t="s">
        <v>255</v>
      </c>
      <c r="C79" s="118">
        <v>2098</v>
      </c>
      <c r="D79" s="118">
        <v>240</v>
      </c>
      <c r="E79" s="118">
        <f t="shared" si="10"/>
        <v>2338</v>
      </c>
      <c r="F79" s="118">
        <v>1121</v>
      </c>
      <c r="G79" s="118">
        <v>470</v>
      </c>
      <c r="H79" s="118">
        <f t="shared" si="11"/>
        <v>1591</v>
      </c>
      <c r="I79" s="118">
        <v>1244</v>
      </c>
      <c r="J79" s="118">
        <v>206</v>
      </c>
      <c r="K79" s="118">
        <f t="shared" si="12"/>
        <v>1450</v>
      </c>
      <c r="L79" s="118">
        <f t="shared" si="13"/>
        <v>4463</v>
      </c>
      <c r="M79" s="118">
        <f t="shared" si="14"/>
        <v>5379</v>
      </c>
      <c r="N79" s="117">
        <f t="shared" si="15"/>
        <v>0.82970812418665174</v>
      </c>
      <c r="P79" s="89">
        <f t="shared" si="16"/>
        <v>0</v>
      </c>
      <c r="Q79" s="89">
        <v>5802</v>
      </c>
      <c r="R79" s="89" t="s">
        <v>255</v>
      </c>
      <c r="S79" s="149">
        <v>4463</v>
      </c>
      <c r="T79" s="149">
        <v>5379</v>
      </c>
      <c r="U79" s="209">
        <v>0.82970812418665174</v>
      </c>
      <c r="V79" s="149">
        <f t="shared" si="17"/>
        <v>0</v>
      </c>
      <c r="W79" s="149">
        <f t="shared" si="18"/>
        <v>0</v>
      </c>
      <c r="X79" s="210">
        <f t="shared" si="19"/>
        <v>0</v>
      </c>
    </row>
    <row r="80" spans="1:24" s="31" customFormat="1" x14ac:dyDescent="0.25">
      <c r="A80" s="71">
        <v>5803</v>
      </c>
      <c r="B80" s="72" t="s">
        <v>241</v>
      </c>
      <c r="C80" s="118">
        <v>323</v>
      </c>
      <c r="D80" s="118">
        <v>130</v>
      </c>
      <c r="E80" s="118">
        <f t="shared" si="10"/>
        <v>453</v>
      </c>
      <c r="F80" s="118">
        <v>1254</v>
      </c>
      <c r="G80" s="118">
        <v>107</v>
      </c>
      <c r="H80" s="118">
        <f t="shared" si="11"/>
        <v>1361</v>
      </c>
      <c r="I80" s="118">
        <v>616</v>
      </c>
      <c r="J80" s="118">
        <v>114</v>
      </c>
      <c r="K80" s="118">
        <f t="shared" si="12"/>
        <v>730</v>
      </c>
      <c r="L80" s="118">
        <f t="shared" si="13"/>
        <v>2193</v>
      </c>
      <c r="M80" s="118">
        <f t="shared" si="14"/>
        <v>2544</v>
      </c>
      <c r="N80" s="117">
        <f t="shared" si="15"/>
        <v>0.86202830188679247</v>
      </c>
      <c r="P80" s="89">
        <f t="shared" si="16"/>
        <v>0</v>
      </c>
      <c r="Q80" s="89">
        <v>5803</v>
      </c>
      <c r="R80" s="89" t="s">
        <v>241</v>
      </c>
      <c r="S80" s="149">
        <v>2193</v>
      </c>
      <c r="T80" s="149">
        <v>2544</v>
      </c>
      <c r="U80" s="209">
        <v>0.86202830188679247</v>
      </c>
      <c r="V80" s="149">
        <f t="shared" si="17"/>
        <v>0</v>
      </c>
      <c r="W80" s="149">
        <f t="shared" si="18"/>
        <v>0</v>
      </c>
      <c r="X80" s="210">
        <f t="shared" si="19"/>
        <v>0</v>
      </c>
    </row>
    <row r="81" spans="1:24" s="31" customFormat="1" x14ac:dyDescent="0.25">
      <c r="A81" s="71">
        <v>5804</v>
      </c>
      <c r="B81" s="72" t="s">
        <v>257</v>
      </c>
      <c r="C81" s="118">
        <v>2482</v>
      </c>
      <c r="D81" s="118">
        <v>330</v>
      </c>
      <c r="E81" s="118">
        <f t="shared" si="10"/>
        <v>2812</v>
      </c>
      <c r="F81" s="118">
        <v>2032</v>
      </c>
      <c r="G81" s="118">
        <v>528</v>
      </c>
      <c r="H81" s="118">
        <f t="shared" si="11"/>
        <v>2560</v>
      </c>
      <c r="I81" s="118">
        <v>4254</v>
      </c>
      <c r="J81" s="118">
        <v>974</v>
      </c>
      <c r="K81" s="118">
        <f t="shared" si="12"/>
        <v>5228</v>
      </c>
      <c r="L81" s="118">
        <f t="shared" si="13"/>
        <v>8768</v>
      </c>
      <c r="M81" s="118">
        <f t="shared" si="14"/>
        <v>10600</v>
      </c>
      <c r="N81" s="117">
        <f t="shared" si="15"/>
        <v>0.82716981132075473</v>
      </c>
      <c r="P81" s="89">
        <f t="shared" si="16"/>
        <v>0</v>
      </c>
      <c r="Q81" s="89">
        <v>5804</v>
      </c>
      <c r="R81" s="89" t="s">
        <v>257</v>
      </c>
      <c r="S81" s="149">
        <v>8768</v>
      </c>
      <c r="T81" s="149">
        <v>10600</v>
      </c>
      <c r="U81" s="209">
        <v>0.82716981132075473</v>
      </c>
      <c r="V81" s="149">
        <f t="shared" si="17"/>
        <v>0</v>
      </c>
      <c r="W81" s="149">
        <f t="shared" si="18"/>
        <v>0</v>
      </c>
      <c r="X81" s="210">
        <f t="shared" si="19"/>
        <v>0</v>
      </c>
    </row>
    <row r="82" spans="1:24" s="31" customFormat="1" x14ac:dyDescent="0.25">
      <c r="A82" s="71">
        <v>6101</v>
      </c>
      <c r="B82" s="72" t="s">
        <v>147</v>
      </c>
      <c r="C82" s="118">
        <v>9400</v>
      </c>
      <c r="D82" s="118">
        <v>3627</v>
      </c>
      <c r="E82" s="118">
        <f t="shared" si="10"/>
        <v>13027</v>
      </c>
      <c r="F82" s="118">
        <v>6264</v>
      </c>
      <c r="G82" s="118">
        <v>2672</v>
      </c>
      <c r="H82" s="118">
        <f t="shared" si="11"/>
        <v>8936</v>
      </c>
      <c r="I82" s="118">
        <v>8496</v>
      </c>
      <c r="J82" s="118">
        <v>4807</v>
      </c>
      <c r="K82" s="118">
        <f t="shared" si="12"/>
        <v>13303</v>
      </c>
      <c r="L82" s="118">
        <f t="shared" si="13"/>
        <v>24160</v>
      </c>
      <c r="M82" s="118">
        <f t="shared" si="14"/>
        <v>35266</v>
      </c>
      <c r="N82" s="117">
        <f t="shared" si="15"/>
        <v>0.68507911302671132</v>
      </c>
      <c r="P82" s="89">
        <f t="shared" si="16"/>
        <v>0</v>
      </c>
      <c r="Q82" s="89">
        <v>6101</v>
      </c>
      <c r="R82" s="89" t="s">
        <v>147</v>
      </c>
      <c r="S82" s="149">
        <v>24160</v>
      </c>
      <c r="T82" s="149">
        <v>35266</v>
      </c>
      <c r="U82" s="209">
        <v>0.68507911302671132</v>
      </c>
      <c r="V82" s="149">
        <f t="shared" si="17"/>
        <v>0</v>
      </c>
      <c r="W82" s="149">
        <f t="shared" si="18"/>
        <v>0</v>
      </c>
      <c r="X82" s="210">
        <f t="shared" si="19"/>
        <v>0</v>
      </c>
    </row>
    <row r="83" spans="1:24" s="31" customFormat="1" x14ac:dyDescent="0.25">
      <c r="A83" s="71">
        <v>6102</v>
      </c>
      <c r="B83" s="72" t="s">
        <v>242</v>
      </c>
      <c r="C83" s="118">
        <v>334</v>
      </c>
      <c r="D83" s="118">
        <v>60</v>
      </c>
      <c r="E83" s="118">
        <f t="shared" si="10"/>
        <v>394</v>
      </c>
      <c r="F83" s="118">
        <v>305</v>
      </c>
      <c r="G83" s="118">
        <v>54</v>
      </c>
      <c r="H83" s="118">
        <f t="shared" si="11"/>
        <v>359</v>
      </c>
      <c r="I83" s="118">
        <v>151</v>
      </c>
      <c r="J83" s="118">
        <v>40</v>
      </c>
      <c r="K83" s="118">
        <f t="shared" si="12"/>
        <v>191</v>
      </c>
      <c r="L83" s="118">
        <f t="shared" si="13"/>
        <v>790</v>
      </c>
      <c r="M83" s="118">
        <f t="shared" si="14"/>
        <v>944</v>
      </c>
      <c r="N83" s="117">
        <f t="shared" si="15"/>
        <v>0.83686440677966101</v>
      </c>
      <c r="P83" s="89">
        <f t="shared" si="16"/>
        <v>0</v>
      </c>
      <c r="Q83" s="89">
        <v>6102</v>
      </c>
      <c r="R83" s="89" t="s">
        <v>242</v>
      </c>
      <c r="S83" s="149">
        <v>790</v>
      </c>
      <c r="T83" s="149">
        <v>944</v>
      </c>
      <c r="U83" s="209">
        <v>0.83686440677966101</v>
      </c>
      <c r="V83" s="149">
        <f t="shared" si="17"/>
        <v>0</v>
      </c>
      <c r="W83" s="149">
        <f t="shared" si="18"/>
        <v>0</v>
      </c>
      <c r="X83" s="210">
        <f t="shared" si="19"/>
        <v>0</v>
      </c>
    </row>
    <row r="84" spans="1:24" s="31" customFormat="1" x14ac:dyDescent="0.25">
      <c r="A84" s="71">
        <v>6103</v>
      </c>
      <c r="B84" s="72" t="s">
        <v>162</v>
      </c>
      <c r="C84" s="118">
        <v>255</v>
      </c>
      <c r="D84" s="118">
        <v>60</v>
      </c>
      <c r="E84" s="118">
        <f t="shared" si="10"/>
        <v>315</v>
      </c>
      <c r="F84" s="118">
        <v>275</v>
      </c>
      <c r="G84" s="118">
        <v>45</v>
      </c>
      <c r="H84" s="118">
        <f t="shared" si="11"/>
        <v>320</v>
      </c>
      <c r="I84" s="118">
        <v>298</v>
      </c>
      <c r="J84" s="118">
        <v>31</v>
      </c>
      <c r="K84" s="118">
        <f t="shared" si="12"/>
        <v>329</v>
      </c>
      <c r="L84" s="118">
        <f t="shared" si="13"/>
        <v>828</v>
      </c>
      <c r="M84" s="118">
        <f t="shared" si="14"/>
        <v>964</v>
      </c>
      <c r="N84" s="117">
        <f t="shared" si="15"/>
        <v>0.85892116182572609</v>
      </c>
      <c r="P84" s="89">
        <f t="shared" si="16"/>
        <v>0</v>
      </c>
      <c r="Q84" s="89">
        <v>6103</v>
      </c>
      <c r="R84" s="89" t="s">
        <v>162</v>
      </c>
      <c r="S84" s="149">
        <v>828</v>
      </c>
      <c r="T84" s="149">
        <v>964</v>
      </c>
      <c r="U84" s="209">
        <v>0.85892116182572609</v>
      </c>
      <c r="V84" s="149">
        <f t="shared" si="17"/>
        <v>0</v>
      </c>
      <c r="W84" s="149">
        <f t="shared" si="18"/>
        <v>0</v>
      </c>
      <c r="X84" s="210">
        <f t="shared" si="19"/>
        <v>0</v>
      </c>
    </row>
    <row r="85" spans="1:24" s="31" customFormat="1" x14ac:dyDescent="0.25">
      <c r="A85" s="71">
        <v>6104</v>
      </c>
      <c r="B85" s="72" t="s">
        <v>290</v>
      </c>
      <c r="C85" s="118">
        <v>577</v>
      </c>
      <c r="D85" s="118">
        <v>46</v>
      </c>
      <c r="E85" s="118">
        <f t="shared" si="10"/>
        <v>623</v>
      </c>
      <c r="F85" s="118">
        <v>609</v>
      </c>
      <c r="G85" s="118">
        <v>34</v>
      </c>
      <c r="H85" s="118">
        <f t="shared" si="11"/>
        <v>643</v>
      </c>
      <c r="I85" s="118">
        <v>624</v>
      </c>
      <c r="J85" s="118">
        <v>26</v>
      </c>
      <c r="K85" s="118">
        <f t="shared" si="12"/>
        <v>650</v>
      </c>
      <c r="L85" s="118">
        <f t="shared" si="13"/>
        <v>1810</v>
      </c>
      <c r="M85" s="118">
        <f t="shared" si="14"/>
        <v>1916</v>
      </c>
      <c r="N85" s="117">
        <f t="shared" si="15"/>
        <v>0.94467640918580376</v>
      </c>
      <c r="P85" s="89">
        <f t="shared" si="16"/>
        <v>0</v>
      </c>
      <c r="Q85" s="89">
        <v>6104</v>
      </c>
      <c r="R85" s="89" t="s">
        <v>290</v>
      </c>
      <c r="S85" s="149">
        <v>1810</v>
      </c>
      <c r="T85" s="149">
        <v>1916</v>
      </c>
      <c r="U85" s="209">
        <v>0.94467640918580376</v>
      </c>
      <c r="V85" s="149">
        <f t="shared" si="17"/>
        <v>0</v>
      </c>
      <c r="W85" s="149">
        <f t="shared" si="18"/>
        <v>0</v>
      </c>
      <c r="X85" s="210">
        <f t="shared" si="19"/>
        <v>0</v>
      </c>
    </row>
    <row r="86" spans="1:24" s="31" customFormat="1" x14ac:dyDescent="0.25">
      <c r="A86" s="71">
        <v>6105</v>
      </c>
      <c r="B86" s="72" t="s">
        <v>115</v>
      </c>
      <c r="C86" s="118">
        <v>363</v>
      </c>
      <c r="D86" s="118">
        <v>53</v>
      </c>
      <c r="E86" s="118">
        <f t="shared" si="10"/>
        <v>416</v>
      </c>
      <c r="F86" s="118">
        <v>401</v>
      </c>
      <c r="G86" s="118">
        <v>89</v>
      </c>
      <c r="H86" s="118">
        <f t="shared" si="11"/>
        <v>490</v>
      </c>
      <c r="I86" s="118">
        <v>349</v>
      </c>
      <c r="J86" s="118">
        <v>37</v>
      </c>
      <c r="K86" s="118">
        <f t="shared" si="12"/>
        <v>386</v>
      </c>
      <c r="L86" s="118">
        <f t="shared" si="13"/>
        <v>1113</v>
      </c>
      <c r="M86" s="118">
        <f t="shared" si="14"/>
        <v>1292</v>
      </c>
      <c r="N86" s="117">
        <f t="shared" si="15"/>
        <v>0.86145510835913308</v>
      </c>
      <c r="P86" s="89">
        <f t="shared" si="16"/>
        <v>0</v>
      </c>
      <c r="Q86" s="89">
        <v>6105</v>
      </c>
      <c r="R86" s="89" t="s">
        <v>115</v>
      </c>
      <c r="S86" s="149">
        <v>1113</v>
      </c>
      <c r="T86" s="149">
        <v>1292</v>
      </c>
      <c r="U86" s="209">
        <v>0.86145510835913308</v>
      </c>
      <c r="V86" s="149">
        <f t="shared" si="17"/>
        <v>0</v>
      </c>
      <c r="W86" s="149">
        <f t="shared" si="18"/>
        <v>0</v>
      </c>
      <c r="X86" s="210">
        <f t="shared" si="19"/>
        <v>0</v>
      </c>
    </row>
    <row r="87" spans="1:24" s="31" customFormat="1" x14ac:dyDescent="0.25">
      <c r="A87" s="71">
        <v>6106</v>
      </c>
      <c r="B87" s="72" t="s">
        <v>291</v>
      </c>
      <c r="C87" s="118">
        <v>1132</v>
      </c>
      <c r="D87" s="118">
        <v>255</v>
      </c>
      <c r="E87" s="118">
        <f t="shared" si="10"/>
        <v>1387</v>
      </c>
      <c r="F87" s="118">
        <v>0</v>
      </c>
      <c r="G87" s="118">
        <v>0</v>
      </c>
      <c r="H87" s="118">
        <f t="shared" si="11"/>
        <v>0</v>
      </c>
      <c r="I87" s="118">
        <v>1075</v>
      </c>
      <c r="J87" s="118">
        <v>417</v>
      </c>
      <c r="K87" s="118">
        <f t="shared" si="12"/>
        <v>1492</v>
      </c>
      <c r="L87" s="118">
        <f t="shared" si="13"/>
        <v>2207</v>
      </c>
      <c r="M87" s="118">
        <f t="shared" si="14"/>
        <v>2879</v>
      </c>
      <c r="N87" s="117">
        <f t="shared" si="15"/>
        <v>0.76658562000694686</v>
      </c>
      <c r="P87" s="89">
        <f t="shared" si="16"/>
        <v>0</v>
      </c>
      <c r="Q87" s="89">
        <v>6106</v>
      </c>
      <c r="R87" s="89" t="s">
        <v>291</v>
      </c>
      <c r="S87" s="149">
        <v>2207</v>
      </c>
      <c r="T87" s="149">
        <v>2879</v>
      </c>
      <c r="U87" s="209">
        <v>0.76658562000694686</v>
      </c>
      <c r="V87" s="149">
        <f t="shared" si="17"/>
        <v>0</v>
      </c>
      <c r="W87" s="149">
        <f t="shared" si="18"/>
        <v>0</v>
      </c>
      <c r="X87" s="210">
        <f t="shared" si="19"/>
        <v>0</v>
      </c>
    </row>
    <row r="88" spans="1:24" s="31" customFormat="1" x14ac:dyDescent="0.25">
      <c r="A88" s="71">
        <v>6107</v>
      </c>
      <c r="B88" s="72" t="s">
        <v>114</v>
      </c>
      <c r="C88" s="118">
        <v>1786</v>
      </c>
      <c r="D88" s="118">
        <v>181</v>
      </c>
      <c r="E88" s="118">
        <f t="shared" si="10"/>
        <v>1967</v>
      </c>
      <c r="F88" s="118">
        <v>1559</v>
      </c>
      <c r="G88" s="118">
        <v>142</v>
      </c>
      <c r="H88" s="118">
        <f t="shared" si="11"/>
        <v>1701</v>
      </c>
      <c r="I88" s="118">
        <v>1735</v>
      </c>
      <c r="J88" s="118">
        <v>88</v>
      </c>
      <c r="K88" s="118">
        <f t="shared" si="12"/>
        <v>1823</v>
      </c>
      <c r="L88" s="118">
        <f t="shared" si="13"/>
        <v>5080</v>
      </c>
      <c r="M88" s="118">
        <f t="shared" si="14"/>
        <v>5491</v>
      </c>
      <c r="N88" s="117">
        <f t="shared" si="15"/>
        <v>0.92515024585685668</v>
      </c>
      <c r="P88" s="89">
        <f t="shared" si="16"/>
        <v>0</v>
      </c>
      <c r="Q88" s="89">
        <v>6107</v>
      </c>
      <c r="R88" s="89" t="s">
        <v>114</v>
      </c>
      <c r="S88" s="149">
        <v>5080</v>
      </c>
      <c r="T88" s="149">
        <v>5491</v>
      </c>
      <c r="U88" s="209">
        <v>0.92515024585685668</v>
      </c>
      <c r="V88" s="149">
        <f t="shared" si="17"/>
        <v>0</v>
      </c>
      <c r="W88" s="149">
        <f t="shared" si="18"/>
        <v>0</v>
      </c>
      <c r="X88" s="210">
        <f t="shared" si="19"/>
        <v>0</v>
      </c>
    </row>
    <row r="89" spans="1:24" s="31" customFormat="1" x14ac:dyDescent="0.25">
      <c r="A89" s="71">
        <v>6108</v>
      </c>
      <c r="B89" s="72" t="s">
        <v>216</v>
      </c>
      <c r="C89" s="118">
        <v>1658</v>
      </c>
      <c r="D89" s="118">
        <v>424</v>
      </c>
      <c r="E89" s="118">
        <f t="shared" si="10"/>
        <v>2082</v>
      </c>
      <c r="F89" s="118">
        <v>1617</v>
      </c>
      <c r="G89" s="118">
        <v>315</v>
      </c>
      <c r="H89" s="118">
        <f t="shared" si="11"/>
        <v>1932</v>
      </c>
      <c r="I89" s="118">
        <v>1864</v>
      </c>
      <c r="J89" s="118">
        <v>157</v>
      </c>
      <c r="K89" s="118">
        <f t="shared" si="12"/>
        <v>2021</v>
      </c>
      <c r="L89" s="118">
        <f t="shared" si="13"/>
        <v>5139</v>
      </c>
      <c r="M89" s="118">
        <f t="shared" si="14"/>
        <v>6035</v>
      </c>
      <c r="N89" s="117">
        <f t="shared" si="15"/>
        <v>0.85153272576636285</v>
      </c>
      <c r="P89" s="89">
        <f t="shared" si="16"/>
        <v>0</v>
      </c>
      <c r="Q89" s="89">
        <v>6108</v>
      </c>
      <c r="R89" s="89" t="s">
        <v>216</v>
      </c>
      <c r="S89" s="149">
        <v>5139</v>
      </c>
      <c r="T89" s="149">
        <v>6035</v>
      </c>
      <c r="U89" s="209">
        <v>0.85153272576636285</v>
      </c>
      <c r="V89" s="149">
        <f t="shared" si="17"/>
        <v>0</v>
      </c>
      <c r="W89" s="149">
        <f t="shared" si="18"/>
        <v>0</v>
      </c>
      <c r="X89" s="210">
        <f t="shared" si="19"/>
        <v>0</v>
      </c>
    </row>
    <row r="90" spans="1:24" s="31" customFormat="1" x14ac:dyDescent="0.25">
      <c r="A90" s="71">
        <v>6109</v>
      </c>
      <c r="B90" s="72" t="s">
        <v>163</v>
      </c>
      <c r="C90" s="118">
        <v>175</v>
      </c>
      <c r="D90" s="118">
        <v>67</v>
      </c>
      <c r="E90" s="118">
        <f t="shared" si="10"/>
        <v>242</v>
      </c>
      <c r="F90" s="118">
        <v>410</v>
      </c>
      <c r="G90" s="118">
        <v>62</v>
      </c>
      <c r="H90" s="118">
        <f t="shared" si="11"/>
        <v>472</v>
      </c>
      <c r="I90" s="118">
        <v>173</v>
      </c>
      <c r="J90" s="118">
        <v>71</v>
      </c>
      <c r="K90" s="118">
        <f t="shared" si="12"/>
        <v>244</v>
      </c>
      <c r="L90" s="118">
        <f t="shared" si="13"/>
        <v>758</v>
      </c>
      <c r="M90" s="118">
        <f t="shared" si="14"/>
        <v>958</v>
      </c>
      <c r="N90" s="117">
        <f t="shared" si="15"/>
        <v>0.79123173277661796</v>
      </c>
      <c r="P90" s="89">
        <f t="shared" si="16"/>
        <v>0</v>
      </c>
      <c r="Q90" s="89">
        <v>6109</v>
      </c>
      <c r="R90" s="89" t="s">
        <v>163</v>
      </c>
      <c r="S90" s="149">
        <v>758</v>
      </c>
      <c r="T90" s="149">
        <v>958</v>
      </c>
      <c r="U90" s="209">
        <v>0.79123173277661796</v>
      </c>
      <c r="V90" s="149">
        <f t="shared" si="17"/>
        <v>0</v>
      </c>
      <c r="W90" s="149">
        <f t="shared" si="18"/>
        <v>0</v>
      </c>
      <c r="X90" s="210">
        <f t="shared" si="19"/>
        <v>0</v>
      </c>
    </row>
    <row r="91" spans="1:24" s="31" customFormat="1" x14ac:dyDescent="0.25">
      <c r="A91" s="71">
        <v>6110</v>
      </c>
      <c r="B91" s="72" t="s">
        <v>292</v>
      </c>
      <c r="C91" s="118">
        <v>496</v>
      </c>
      <c r="D91" s="118">
        <v>305</v>
      </c>
      <c r="E91" s="118">
        <f t="shared" si="10"/>
        <v>801</v>
      </c>
      <c r="F91" s="118">
        <v>490</v>
      </c>
      <c r="G91" s="118">
        <v>295</v>
      </c>
      <c r="H91" s="118">
        <f t="shared" si="11"/>
        <v>785</v>
      </c>
      <c r="I91" s="118">
        <v>483</v>
      </c>
      <c r="J91" s="118">
        <v>301</v>
      </c>
      <c r="K91" s="118">
        <f t="shared" si="12"/>
        <v>784</v>
      </c>
      <c r="L91" s="118">
        <f t="shared" si="13"/>
        <v>1469</v>
      </c>
      <c r="M91" s="118">
        <f t="shared" si="14"/>
        <v>2370</v>
      </c>
      <c r="N91" s="117">
        <f t="shared" si="15"/>
        <v>0.61983122362869203</v>
      </c>
      <c r="P91" s="89">
        <f t="shared" si="16"/>
        <v>0</v>
      </c>
      <c r="Q91" s="89">
        <v>6110</v>
      </c>
      <c r="R91" s="89" t="s">
        <v>292</v>
      </c>
      <c r="S91" s="149">
        <v>1469</v>
      </c>
      <c r="T91" s="149">
        <v>2370</v>
      </c>
      <c r="U91" s="209">
        <v>0.61983122362869203</v>
      </c>
      <c r="V91" s="149">
        <f t="shared" si="17"/>
        <v>0</v>
      </c>
      <c r="W91" s="149">
        <f t="shared" si="18"/>
        <v>0</v>
      </c>
      <c r="X91" s="210">
        <f t="shared" si="19"/>
        <v>0</v>
      </c>
    </row>
    <row r="92" spans="1:24" s="31" customFormat="1" x14ac:dyDescent="0.25">
      <c r="A92" s="71">
        <v>6111</v>
      </c>
      <c r="B92" s="72" t="s">
        <v>245</v>
      </c>
      <c r="C92" s="118">
        <v>789</v>
      </c>
      <c r="D92" s="118">
        <v>364</v>
      </c>
      <c r="E92" s="118">
        <f t="shared" si="10"/>
        <v>1153</v>
      </c>
      <c r="F92" s="118">
        <v>281</v>
      </c>
      <c r="G92" s="118">
        <v>228</v>
      </c>
      <c r="H92" s="118">
        <f t="shared" si="11"/>
        <v>509</v>
      </c>
      <c r="I92" s="118">
        <v>594</v>
      </c>
      <c r="J92" s="118">
        <v>241</v>
      </c>
      <c r="K92" s="118">
        <f t="shared" si="12"/>
        <v>835</v>
      </c>
      <c r="L92" s="118">
        <f t="shared" si="13"/>
        <v>1664</v>
      </c>
      <c r="M92" s="118">
        <f t="shared" si="14"/>
        <v>2497</v>
      </c>
      <c r="N92" s="117">
        <f t="shared" si="15"/>
        <v>0.6663996796155387</v>
      </c>
      <c r="P92" s="89">
        <f t="shared" si="16"/>
        <v>0</v>
      </c>
      <c r="Q92" s="89">
        <v>6111</v>
      </c>
      <c r="R92" s="89" t="s">
        <v>245</v>
      </c>
      <c r="S92" s="149">
        <v>1664</v>
      </c>
      <c r="T92" s="149">
        <v>2497</v>
      </c>
      <c r="U92" s="209">
        <v>0.6663996796155387</v>
      </c>
      <c r="V92" s="149">
        <f t="shared" si="17"/>
        <v>0</v>
      </c>
      <c r="W92" s="149">
        <f t="shared" si="18"/>
        <v>0</v>
      </c>
      <c r="X92" s="210">
        <f t="shared" si="19"/>
        <v>0</v>
      </c>
    </row>
    <row r="93" spans="1:24" s="31" customFormat="1" x14ac:dyDescent="0.25">
      <c r="A93" s="71">
        <v>6112</v>
      </c>
      <c r="B93" s="72" t="s">
        <v>164</v>
      </c>
      <c r="C93" s="118">
        <v>739</v>
      </c>
      <c r="D93" s="118">
        <v>142</v>
      </c>
      <c r="E93" s="118">
        <f t="shared" si="10"/>
        <v>881</v>
      </c>
      <c r="F93" s="118">
        <v>385</v>
      </c>
      <c r="G93" s="118">
        <v>69</v>
      </c>
      <c r="H93" s="118">
        <f t="shared" si="11"/>
        <v>454</v>
      </c>
      <c r="I93" s="118">
        <v>374</v>
      </c>
      <c r="J93" s="118">
        <v>92</v>
      </c>
      <c r="K93" s="118">
        <f t="shared" si="12"/>
        <v>466</v>
      </c>
      <c r="L93" s="118">
        <f t="shared" si="13"/>
        <v>1498</v>
      </c>
      <c r="M93" s="118">
        <f t="shared" si="14"/>
        <v>1801</v>
      </c>
      <c r="N93" s="117">
        <f t="shared" si="15"/>
        <v>0.83176013325930043</v>
      </c>
      <c r="P93" s="89">
        <f t="shared" si="16"/>
        <v>0</v>
      </c>
      <c r="Q93" s="89">
        <v>6112</v>
      </c>
      <c r="R93" s="89" t="s">
        <v>164</v>
      </c>
      <c r="S93" s="149">
        <v>1498</v>
      </c>
      <c r="T93" s="149">
        <v>1801</v>
      </c>
      <c r="U93" s="209">
        <v>0.83176013325930043</v>
      </c>
      <c r="V93" s="149">
        <f t="shared" si="17"/>
        <v>0</v>
      </c>
      <c r="W93" s="149">
        <f t="shared" si="18"/>
        <v>0</v>
      </c>
      <c r="X93" s="210">
        <f t="shared" si="19"/>
        <v>0</v>
      </c>
    </row>
    <row r="94" spans="1:24" s="31" customFormat="1" x14ac:dyDescent="0.25">
      <c r="A94" s="71">
        <v>6113</v>
      </c>
      <c r="B94" s="72" t="s">
        <v>254</v>
      </c>
      <c r="C94" s="118">
        <v>918</v>
      </c>
      <c r="D94" s="118">
        <v>107</v>
      </c>
      <c r="E94" s="118">
        <f t="shared" si="10"/>
        <v>1025</v>
      </c>
      <c r="F94" s="118">
        <v>460</v>
      </c>
      <c r="G94" s="118">
        <v>89</v>
      </c>
      <c r="H94" s="118">
        <f t="shared" si="11"/>
        <v>549</v>
      </c>
      <c r="I94" s="118">
        <v>452</v>
      </c>
      <c r="J94" s="118">
        <v>69</v>
      </c>
      <c r="K94" s="118">
        <f t="shared" si="12"/>
        <v>521</v>
      </c>
      <c r="L94" s="118">
        <f t="shared" si="13"/>
        <v>1830</v>
      </c>
      <c r="M94" s="118">
        <f t="shared" si="14"/>
        <v>2095</v>
      </c>
      <c r="N94" s="117">
        <f t="shared" si="15"/>
        <v>0.87350835322195708</v>
      </c>
      <c r="P94" s="89">
        <f t="shared" si="16"/>
        <v>0</v>
      </c>
      <c r="Q94" s="89">
        <v>6113</v>
      </c>
      <c r="R94" s="89" t="s">
        <v>254</v>
      </c>
      <c r="S94" s="149">
        <v>1830</v>
      </c>
      <c r="T94" s="149">
        <v>2095</v>
      </c>
      <c r="U94" s="209">
        <v>0.87350835322195708</v>
      </c>
      <c r="V94" s="149">
        <f t="shared" si="17"/>
        <v>0</v>
      </c>
      <c r="W94" s="149">
        <f t="shared" si="18"/>
        <v>0</v>
      </c>
      <c r="X94" s="210">
        <f t="shared" si="19"/>
        <v>0</v>
      </c>
    </row>
    <row r="95" spans="1:24" s="31" customFormat="1" x14ac:dyDescent="0.25">
      <c r="A95" s="71">
        <v>6114</v>
      </c>
      <c r="B95" s="72" t="s">
        <v>293</v>
      </c>
      <c r="C95" s="118">
        <v>883</v>
      </c>
      <c r="D95" s="118">
        <v>65</v>
      </c>
      <c r="E95" s="118">
        <f t="shared" si="10"/>
        <v>948</v>
      </c>
      <c r="F95" s="118">
        <v>884</v>
      </c>
      <c r="G95" s="118">
        <v>97</v>
      </c>
      <c r="H95" s="118">
        <f t="shared" si="11"/>
        <v>981</v>
      </c>
      <c r="I95" s="118">
        <v>912</v>
      </c>
      <c r="J95" s="118">
        <v>73</v>
      </c>
      <c r="K95" s="118">
        <f t="shared" si="12"/>
        <v>985</v>
      </c>
      <c r="L95" s="118">
        <f t="shared" si="13"/>
        <v>2679</v>
      </c>
      <c r="M95" s="118">
        <f t="shared" si="14"/>
        <v>2914</v>
      </c>
      <c r="N95" s="117">
        <f t="shared" si="15"/>
        <v>0.91935483870967738</v>
      </c>
      <c r="P95" s="89">
        <f t="shared" si="16"/>
        <v>0</v>
      </c>
      <c r="Q95" s="89">
        <v>6114</v>
      </c>
      <c r="R95" s="89" t="s">
        <v>293</v>
      </c>
      <c r="S95" s="149">
        <v>2679</v>
      </c>
      <c r="T95" s="149">
        <v>2914</v>
      </c>
      <c r="U95" s="209">
        <v>0.91935483870967738</v>
      </c>
      <c r="V95" s="149">
        <f t="shared" si="17"/>
        <v>0</v>
      </c>
      <c r="W95" s="149">
        <f t="shared" si="18"/>
        <v>0</v>
      </c>
      <c r="X95" s="210">
        <f t="shared" si="19"/>
        <v>0</v>
      </c>
    </row>
    <row r="96" spans="1:24" s="31" customFormat="1" x14ac:dyDescent="0.25">
      <c r="A96" s="71">
        <v>6115</v>
      </c>
      <c r="B96" s="72" t="s">
        <v>35</v>
      </c>
      <c r="C96" s="118">
        <v>2449</v>
      </c>
      <c r="D96" s="118">
        <v>1108</v>
      </c>
      <c r="E96" s="118">
        <f t="shared" si="10"/>
        <v>3557</v>
      </c>
      <c r="F96" s="118">
        <v>2447</v>
      </c>
      <c r="G96" s="118">
        <v>2062</v>
      </c>
      <c r="H96" s="118">
        <f t="shared" si="11"/>
        <v>4509</v>
      </c>
      <c r="I96" s="118">
        <v>3333</v>
      </c>
      <c r="J96" s="118">
        <v>1332</v>
      </c>
      <c r="K96" s="118">
        <f t="shared" si="12"/>
        <v>4665</v>
      </c>
      <c r="L96" s="118">
        <f t="shared" si="13"/>
        <v>8229</v>
      </c>
      <c r="M96" s="118">
        <f t="shared" si="14"/>
        <v>12731</v>
      </c>
      <c r="N96" s="117">
        <f t="shared" si="15"/>
        <v>0.64637499018144684</v>
      </c>
      <c r="P96" s="89">
        <f t="shared" si="16"/>
        <v>0</v>
      </c>
      <c r="Q96" s="89">
        <v>6115</v>
      </c>
      <c r="R96" s="89" t="s">
        <v>35</v>
      </c>
      <c r="S96" s="149">
        <v>8229</v>
      </c>
      <c r="T96" s="149">
        <v>12731</v>
      </c>
      <c r="U96" s="209">
        <v>0.64637499018144684</v>
      </c>
      <c r="V96" s="149">
        <f t="shared" si="17"/>
        <v>0</v>
      </c>
      <c r="W96" s="149">
        <f t="shared" si="18"/>
        <v>0</v>
      </c>
      <c r="X96" s="210">
        <f t="shared" si="19"/>
        <v>0</v>
      </c>
    </row>
    <row r="97" spans="1:24" s="31" customFormat="1" x14ac:dyDescent="0.25">
      <c r="A97" s="71">
        <v>6116</v>
      </c>
      <c r="B97" s="72" t="s">
        <v>294</v>
      </c>
      <c r="C97" s="118">
        <v>1053</v>
      </c>
      <c r="D97" s="118">
        <v>31</v>
      </c>
      <c r="E97" s="118">
        <f t="shared" si="10"/>
        <v>1084</v>
      </c>
      <c r="F97" s="118">
        <v>435</v>
      </c>
      <c r="G97" s="118">
        <v>151</v>
      </c>
      <c r="H97" s="118">
        <f t="shared" si="11"/>
        <v>586</v>
      </c>
      <c r="I97" s="118">
        <v>1066</v>
      </c>
      <c r="J97" s="118">
        <v>23</v>
      </c>
      <c r="K97" s="118">
        <f t="shared" si="12"/>
        <v>1089</v>
      </c>
      <c r="L97" s="118">
        <f t="shared" si="13"/>
        <v>2554</v>
      </c>
      <c r="M97" s="118">
        <f t="shared" si="14"/>
        <v>2759</v>
      </c>
      <c r="N97" s="117">
        <f t="shared" si="15"/>
        <v>0.92569771656397248</v>
      </c>
      <c r="P97" s="89">
        <f t="shared" si="16"/>
        <v>0</v>
      </c>
      <c r="Q97" s="89">
        <v>6116</v>
      </c>
      <c r="R97" s="89" t="s">
        <v>294</v>
      </c>
      <c r="S97" s="149">
        <v>2554</v>
      </c>
      <c r="T97" s="149">
        <v>2759</v>
      </c>
      <c r="U97" s="209">
        <v>0.92569771656397248</v>
      </c>
      <c r="V97" s="149">
        <f t="shared" si="17"/>
        <v>0</v>
      </c>
      <c r="W97" s="149">
        <f t="shared" si="18"/>
        <v>0</v>
      </c>
      <c r="X97" s="210">
        <f t="shared" si="19"/>
        <v>0</v>
      </c>
    </row>
    <row r="98" spans="1:24" s="31" customFormat="1" x14ac:dyDescent="0.25">
      <c r="A98" s="71">
        <v>6117</v>
      </c>
      <c r="B98" s="72" t="s">
        <v>165</v>
      </c>
      <c r="C98" s="118">
        <v>1261</v>
      </c>
      <c r="D98" s="118">
        <v>244</v>
      </c>
      <c r="E98" s="118">
        <f t="shared" si="10"/>
        <v>1505</v>
      </c>
      <c r="F98" s="118">
        <v>1685</v>
      </c>
      <c r="G98" s="118">
        <v>413</v>
      </c>
      <c r="H98" s="118">
        <f t="shared" si="11"/>
        <v>2098</v>
      </c>
      <c r="I98" s="118">
        <v>2674</v>
      </c>
      <c r="J98" s="118">
        <v>484</v>
      </c>
      <c r="K98" s="118">
        <f t="shared" si="12"/>
        <v>3158</v>
      </c>
      <c r="L98" s="118">
        <f t="shared" si="13"/>
        <v>5620</v>
      </c>
      <c r="M98" s="118">
        <f t="shared" si="14"/>
        <v>6761</v>
      </c>
      <c r="N98" s="117">
        <f t="shared" si="15"/>
        <v>0.83123798254696046</v>
      </c>
      <c r="P98" s="89">
        <f t="shared" si="16"/>
        <v>0</v>
      </c>
      <c r="Q98" s="89">
        <v>6117</v>
      </c>
      <c r="R98" s="89" t="s">
        <v>165</v>
      </c>
      <c r="S98" s="149">
        <v>5620</v>
      </c>
      <c r="T98" s="149">
        <v>6761</v>
      </c>
      <c r="U98" s="209">
        <v>0.83123798254696046</v>
      </c>
      <c r="V98" s="149">
        <f t="shared" si="17"/>
        <v>0</v>
      </c>
      <c r="W98" s="149">
        <f t="shared" si="18"/>
        <v>0</v>
      </c>
      <c r="X98" s="210">
        <f t="shared" si="19"/>
        <v>0</v>
      </c>
    </row>
    <row r="99" spans="1:24" s="31" customFormat="1" x14ac:dyDescent="0.25">
      <c r="A99" s="71">
        <v>6201</v>
      </c>
      <c r="B99" s="72" t="s">
        <v>166</v>
      </c>
      <c r="C99" s="118">
        <v>1519</v>
      </c>
      <c r="D99" s="118">
        <v>127</v>
      </c>
      <c r="E99" s="118">
        <f t="shared" si="10"/>
        <v>1646</v>
      </c>
      <c r="F99" s="118">
        <v>1618</v>
      </c>
      <c r="G99" s="118">
        <v>164</v>
      </c>
      <c r="H99" s="118">
        <f t="shared" si="11"/>
        <v>1782</v>
      </c>
      <c r="I99" s="118">
        <v>1671</v>
      </c>
      <c r="J99" s="118">
        <v>174</v>
      </c>
      <c r="K99" s="118">
        <f t="shared" si="12"/>
        <v>1845</v>
      </c>
      <c r="L99" s="118">
        <f t="shared" si="13"/>
        <v>4808</v>
      </c>
      <c r="M99" s="118">
        <f t="shared" si="14"/>
        <v>5273</v>
      </c>
      <c r="N99" s="117">
        <f t="shared" si="15"/>
        <v>0.91181490612554528</v>
      </c>
      <c r="P99" s="89">
        <f t="shared" si="16"/>
        <v>0</v>
      </c>
      <c r="Q99" s="89">
        <v>6201</v>
      </c>
      <c r="R99" s="89" t="s">
        <v>166</v>
      </c>
      <c r="S99" s="149">
        <v>4808</v>
      </c>
      <c r="T99" s="149">
        <v>5273</v>
      </c>
      <c r="U99" s="209">
        <v>0.91181490612554528</v>
      </c>
      <c r="V99" s="149">
        <f t="shared" si="17"/>
        <v>0</v>
      </c>
      <c r="W99" s="149">
        <f t="shared" si="18"/>
        <v>0</v>
      </c>
      <c r="X99" s="210">
        <f t="shared" si="19"/>
        <v>0</v>
      </c>
    </row>
    <row r="100" spans="1:24" s="31" customFormat="1" x14ac:dyDescent="0.25">
      <c r="A100" s="71">
        <v>6202</v>
      </c>
      <c r="B100" s="72" t="s">
        <v>265</v>
      </c>
      <c r="C100" s="118">
        <v>118</v>
      </c>
      <c r="D100" s="118">
        <v>36</v>
      </c>
      <c r="E100" s="118">
        <f t="shared" si="10"/>
        <v>154</v>
      </c>
      <c r="F100" s="118">
        <v>76</v>
      </c>
      <c r="G100" s="118">
        <v>23</v>
      </c>
      <c r="H100" s="118">
        <f t="shared" si="11"/>
        <v>99</v>
      </c>
      <c r="I100" s="118">
        <v>66</v>
      </c>
      <c r="J100" s="118">
        <v>34</v>
      </c>
      <c r="K100" s="118">
        <f t="shared" si="12"/>
        <v>100</v>
      </c>
      <c r="L100" s="118">
        <f t="shared" si="13"/>
        <v>260</v>
      </c>
      <c r="M100" s="118">
        <f t="shared" si="14"/>
        <v>353</v>
      </c>
      <c r="N100" s="117">
        <f t="shared" si="15"/>
        <v>0.73654390934844194</v>
      </c>
      <c r="P100" s="89">
        <f t="shared" si="16"/>
        <v>0</v>
      </c>
      <c r="Q100" s="89">
        <v>6202</v>
      </c>
      <c r="R100" s="89" t="s">
        <v>265</v>
      </c>
      <c r="S100" s="149">
        <v>260</v>
      </c>
      <c r="T100" s="149">
        <v>353</v>
      </c>
      <c r="U100" s="209">
        <v>0.73654390934844194</v>
      </c>
      <c r="V100" s="149">
        <f t="shared" si="17"/>
        <v>0</v>
      </c>
      <c r="W100" s="149">
        <f t="shared" si="18"/>
        <v>0</v>
      </c>
      <c r="X100" s="210">
        <f t="shared" si="19"/>
        <v>0</v>
      </c>
    </row>
    <row r="101" spans="1:24" s="31" customFormat="1" x14ac:dyDescent="0.25">
      <c r="A101" s="71">
        <v>6203</v>
      </c>
      <c r="B101" s="72" t="s">
        <v>246</v>
      </c>
      <c r="C101" s="118">
        <v>189</v>
      </c>
      <c r="D101" s="118">
        <v>7</v>
      </c>
      <c r="E101" s="118">
        <f t="shared" si="10"/>
        <v>196</v>
      </c>
      <c r="F101" s="118">
        <v>175</v>
      </c>
      <c r="G101" s="118">
        <v>11</v>
      </c>
      <c r="H101" s="118">
        <f t="shared" si="11"/>
        <v>186</v>
      </c>
      <c r="I101" s="118">
        <v>161</v>
      </c>
      <c r="J101" s="118">
        <v>45</v>
      </c>
      <c r="K101" s="118">
        <f t="shared" si="12"/>
        <v>206</v>
      </c>
      <c r="L101" s="118">
        <f t="shared" si="13"/>
        <v>525</v>
      </c>
      <c r="M101" s="118">
        <f t="shared" si="14"/>
        <v>588</v>
      </c>
      <c r="N101" s="117">
        <f t="shared" si="15"/>
        <v>0.8928571428571429</v>
      </c>
      <c r="P101" s="89">
        <f t="shared" si="16"/>
        <v>0</v>
      </c>
      <c r="Q101" s="89">
        <v>6203</v>
      </c>
      <c r="R101" s="89" t="s">
        <v>246</v>
      </c>
      <c r="S101" s="149">
        <v>525</v>
      </c>
      <c r="T101" s="149">
        <v>588</v>
      </c>
      <c r="U101" s="209">
        <v>0.8928571428571429</v>
      </c>
      <c r="V101" s="149">
        <f t="shared" si="17"/>
        <v>0</v>
      </c>
      <c r="W101" s="149">
        <f t="shared" si="18"/>
        <v>0</v>
      </c>
      <c r="X101" s="210">
        <f t="shared" si="19"/>
        <v>0</v>
      </c>
    </row>
    <row r="102" spans="1:24" s="31" customFormat="1" x14ac:dyDescent="0.25">
      <c r="A102" s="71">
        <v>6204</v>
      </c>
      <c r="B102" s="72" t="s">
        <v>353</v>
      </c>
      <c r="C102" s="118">
        <v>160</v>
      </c>
      <c r="D102" s="118">
        <v>47</v>
      </c>
      <c r="E102" s="118">
        <f t="shared" si="10"/>
        <v>207</v>
      </c>
      <c r="F102" s="118">
        <v>168</v>
      </c>
      <c r="G102" s="118">
        <v>37</v>
      </c>
      <c r="H102" s="118">
        <f t="shared" si="11"/>
        <v>205</v>
      </c>
      <c r="I102" s="118">
        <v>199</v>
      </c>
      <c r="J102" s="118">
        <v>29</v>
      </c>
      <c r="K102" s="118">
        <f t="shared" si="12"/>
        <v>228</v>
      </c>
      <c r="L102" s="118">
        <f t="shared" si="13"/>
        <v>527</v>
      </c>
      <c r="M102" s="118">
        <f t="shared" si="14"/>
        <v>640</v>
      </c>
      <c r="N102" s="117">
        <f t="shared" si="15"/>
        <v>0.82343750000000004</v>
      </c>
      <c r="P102" s="89">
        <f t="shared" si="16"/>
        <v>0</v>
      </c>
      <c r="Q102" s="89">
        <v>6204</v>
      </c>
      <c r="R102" s="89" t="s">
        <v>498</v>
      </c>
      <c r="S102" s="149">
        <v>527</v>
      </c>
      <c r="T102" s="149">
        <v>640</v>
      </c>
      <c r="U102" s="209">
        <v>0.82343750000000004</v>
      </c>
      <c r="V102" s="149">
        <f t="shared" si="17"/>
        <v>0</v>
      </c>
      <c r="W102" s="149">
        <f t="shared" si="18"/>
        <v>0</v>
      </c>
      <c r="X102" s="210">
        <f t="shared" si="19"/>
        <v>0</v>
      </c>
    </row>
    <row r="103" spans="1:24" s="31" customFormat="1" x14ac:dyDescent="0.25">
      <c r="A103" s="71">
        <v>6205</v>
      </c>
      <c r="B103" s="72" t="s">
        <v>295</v>
      </c>
      <c r="C103" s="118">
        <v>179</v>
      </c>
      <c r="D103" s="118">
        <v>6</v>
      </c>
      <c r="E103" s="118">
        <f t="shared" si="10"/>
        <v>185</v>
      </c>
      <c r="F103" s="118">
        <v>190</v>
      </c>
      <c r="G103" s="118">
        <v>8</v>
      </c>
      <c r="H103" s="118">
        <f t="shared" si="11"/>
        <v>198</v>
      </c>
      <c r="I103" s="118">
        <v>197</v>
      </c>
      <c r="J103" s="118">
        <v>11</v>
      </c>
      <c r="K103" s="118">
        <f t="shared" si="12"/>
        <v>208</v>
      </c>
      <c r="L103" s="118">
        <f t="shared" si="13"/>
        <v>566</v>
      </c>
      <c r="M103" s="118">
        <f t="shared" si="14"/>
        <v>591</v>
      </c>
      <c r="N103" s="117">
        <f t="shared" si="15"/>
        <v>0.95769881556683589</v>
      </c>
      <c r="P103" s="89">
        <f t="shared" si="16"/>
        <v>0</v>
      </c>
      <c r="Q103" s="89">
        <v>6205</v>
      </c>
      <c r="R103" s="89" t="s">
        <v>295</v>
      </c>
      <c r="S103" s="149">
        <v>566</v>
      </c>
      <c r="T103" s="149">
        <v>591</v>
      </c>
      <c r="U103" s="209">
        <v>0.95769881556683589</v>
      </c>
      <c r="V103" s="149">
        <f t="shared" si="17"/>
        <v>0</v>
      </c>
      <c r="W103" s="149">
        <f t="shared" si="18"/>
        <v>0</v>
      </c>
      <c r="X103" s="210">
        <f t="shared" si="19"/>
        <v>0</v>
      </c>
    </row>
    <row r="104" spans="1:24" s="31" customFormat="1" x14ac:dyDescent="0.25">
      <c r="A104" s="71">
        <v>6206</v>
      </c>
      <c r="B104" s="72" t="s">
        <v>296</v>
      </c>
      <c r="C104" s="118">
        <v>544</v>
      </c>
      <c r="D104" s="118">
        <v>52</v>
      </c>
      <c r="E104" s="118">
        <f t="shared" si="10"/>
        <v>596</v>
      </c>
      <c r="F104" s="118">
        <v>545</v>
      </c>
      <c r="G104" s="118">
        <v>47</v>
      </c>
      <c r="H104" s="118">
        <f t="shared" si="11"/>
        <v>592</v>
      </c>
      <c r="I104" s="118">
        <v>451</v>
      </c>
      <c r="J104" s="118">
        <v>40</v>
      </c>
      <c r="K104" s="118">
        <f t="shared" si="12"/>
        <v>491</v>
      </c>
      <c r="L104" s="118">
        <f t="shared" si="13"/>
        <v>1540</v>
      </c>
      <c r="M104" s="118">
        <f t="shared" si="14"/>
        <v>1679</v>
      </c>
      <c r="N104" s="117">
        <f t="shared" si="15"/>
        <v>0.91721262656343061</v>
      </c>
      <c r="P104" s="89">
        <f t="shared" si="16"/>
        <v>0</v>
      </c>
      <c r="Q104" s="89">
        <v>6206</v>
      </c>
      <c r="R104" s="89" t="s">
        <v>296</v>
      </c>
      <c r="S104" s="149">
        <v>1540</v>
      </c>
      <c r="T104" s="149">
        <v>1679</v>
      </c>
      <c r="U104" s="209">
        <v>0.91721262656343061</v>
      </c>
      <c r="V104" s="149">
        <f t="shared" si="17"/>
        <v>0</v>
      </c>
      <c r="W104" s="149">
        <f t="shared" si="18"/>
        <v>0</v>
      </c>
      <c r="X104" s="210">
        <f t="shared" si="19"/>
        <v>0</v>
      </c>
    </row>
    <row r="105" spans="1:24" s="31" customFormat="1" x14ac:dyDescent="0.25">
      <c r="A105" s="71">
        <v>6301</v>
      </c>
      <c r="B105" s="72" t="s">
        <v>167</v>
      </c>
      <c r="C105" s="118">
        <v>4651</v>
      </c>
      <c r="D105" s="118">
        <v>1622</v>
      </c>
      <c r="E105" s="118">
        <f t="shared" si="10"/>
        <v>6273</v>
      </c>
      <c r="F105" s="118">
        <v>4841</v>
      </c>
      <c r="G105" s="118">
        <v>1763</v>
      </c>
      <c r="H105" s="118">
        <f t="shared" si="11"/>
        <v>6604</v>
      </c>
      <c r="I105" s="118">
        <v>6302</v>
      </c>
      <c r="J105" s="118">
        <v>2972</v>
      </c>
      <c r="K105" s="118">
        <f t="shared" si="12"/>
        <v>9274</v>
      </c>
      <c r="L105" s="118">
        <f t="shared" si="13"/>
        <v>15794</v>
      </c>
      <c r="M105" s="118">
        <f t="shared" si="14"/>
        <v>22151</v>
      </c>
      <c r="N105" s="117">
        <f t="shared" si="15"/>
        <v>0.71301521376010113</v>
      </c>
      <c r="P105" s="89">
        <f t="shared" si="16"/>
        <v>0</v>
      </c>
      <c r="Q105" s="89">
        <v>6301</v>
      </c>
      <c r="R105" s="89" t="s">
        <v>167</v>
      </c>
      <c r="S105" s="149">
        <v>15794</v>
      </c>
      <c r="T105" s="149">
        <v>22151</v>
      </c>
      <c r="U105" s="209">
        <v>0.71301521376010113</v>
      </c>
      <c r="V105" s="149">
        <f t="shared" si="17"/>
        <v>0</v>
      </c>
      <c r="W105" s="149">
        <f t="shared" si="18"/>
        <v>0</v>
      </c>
      <c r="X105" s="210">
        <f t="shared" si="19"/>
        <v>0</v>
      </c>
    </row>
    <row r="106" spans="1:24" s="31" customFormat="1" x14ac:dyDescent="0.25">
      <c r="A106" s="71">
        <v>6302</v>
      </c>
      <c r="B106" s="72" t="s">
        <v>221</v>
      </c>
      <c r="C106" s="118">
        <v>235</v>
      </c>
      <c r="D106" s="118">
        <v>71</v>
      </c>
      <c r="E106" s="118">
        <f t="shared" si="10"/>
        <v>306</v>
      </c>
      <c r="F106" s="118">
        <v>228</v>
      </c>
      <c r="G106" s="118">
        <v>103</v>
      </c>
      <c r="H106" s="118">
        <f t="shared" si="11"/>
        <v>331</v>
      </c>
      <c r="I106" s="118">
        <v>258</v>
      </c>
      <c r="J106" s="118">
        <v>134</v>
      </c>
      <c r="K106" s="118">
        <f t="shared" si="12"/>
        <v>392</v>
      </c>
      <c r="L106" s="118">
        <f t="shared" si="13"/>
        <v>721</v>
      </c>
      <c r="M106" s="118">
        <f t="shared" si="14"/>
        <v>1029</v>
      </c>
      <c r="N106" s="117">
        <f t="shared" si="15"/>
        <v>0.70068027210884354</v>
      </c>
      <c r="P106" s="89">
        <f t="shared" si="16"/>
        <v>0</v>
      </c>
      <c r="Q106" s="89">
        <v>6302</v>
      </c>
      <c r="R106" s="89" t="s">
        <v>221</v>
      </c>
      <c r="S106" s="149">
        <v>721</v>
      </c>
      <c r="T106" s="149">
        <v>1029</v>
      </c>
      <c r="U106" s="209">
        <v>0.70068027210884354</v>
      </c>
      <c r="V106" s="149">
        <f t="shared" si="17"/>
        <v>0</v>
      </c>
      <c r="W106" s="149">
        <f t="shared" si="18"/>
        <v>0</v>
      </c>
      <c r="X106" s="210">
        <f t="shared" si="19"/>
        <v>0</v>
      </c>
    </row>
    <row r="107" spans="1:24" s="31" customFormat="1" x14ac:dyDescent="0.25">
      <c r="A107" s="71">
        <v>6303</v>
      </c>
      <c r="B107" s="72" t="s">
        <v>297</v>
      </c>
      <c r="C107" s="118">
        <v>1738</v>
      </c>
      <c r="D107" s="118">
        <v>347</v>
      </c>
      <c r="E107" s="118">
        <f t="shared" si="10"/>
        <v>2085</v>
      </c>
      <c r="F107" s="118">
        <v>1720</v>
      </c>
      <c r="G107" s="118">
        <v>317</v>
      </c>
      <c r="H107" s="118">
        <f t="shared" si="11"/>
        <v>2037</v>
      </c>
      <c r="I107" s="118">
        <v>0</v>
      </c>
      <c r="J107" s="118">
        <v>0</v>
      </c>
      <c r="K107" s="118">
        <f t="shared" si="12"/>
        <v>0</v>
      </c>
      <c r="L107" s="118">
        <f t="shared" si="13"/>
        <v>3458</v>
      </c>
      <c r="M107" s="118">
        <f t="shared" si="14"/>
        <v>4122</v>
      </c>
      <c r="N107" s="117">
        <f t="shared" si="15"/>
        <v>0.83891314895681712</v>
      </c>
      <c r="P107" s="89">
        <f t="shared" si="16"/>
        <v>0</v>
      </c>
      <c r="Q107" s="89">
        <v>6303</v>
      </c>
      <c r="R107" s="89" t="s">
        <v>297</v>
      </c>
      <c r="S107" s="149">
        <v>3458</v>
      </c>
      <c r="T107" s="149">
        <v>4122</v>
      </c>
      <c r="U107" s="209">
        <v>0.83891314895681712</v>
      </c>
      <c r="V107" s="149">
        <f t="shared" si="17"/>
        <v>0</v>
      </c>
      <c r="W107" s="149">
        <f t="shared" si="18"/>
        <v>0</v>
      </c>
      <c r="X107" s="210">
        <f t="shared" si="19"/>
        <v>0</v>
      </c>
    </row>
    <row r="108" spans="1:24" s="31" customFormat="1" x14ac:dyDescent="0.25">
      <c r="A108" s="71">
        <v>6304</v>
      </c>
      <c r="B108" s="72" t="s">
        <v>298</v>
      </c>
      <c r="C108" s="118">
        <v>327</v>
      </c>
      <c r="D108" s="118">
        <v>95</v>
      </c>
      <c r="E108" s="118">
        <f t="shared" si="10"/>
        <v>422</v>
      </c>
      <c r="F108" s="118">
        <v>156</v>
      </c>
      <c r="G108" s="118">
        <v>99</v>
      </c>
      <c r="H108" s="118">
        <f t="shared" si="11"/>
        <v>255</v>
      </c>
      <c r="I108" s="118">
        <v>408</v>
      </c>
      <c r="J108" s="118">
        <v>132</v>
      </c>
      <c r="K108" s="118">
        <f t="shared" si="12"/>
        <v>540</v>
      </c>
      <c r="L108" s="118">
        <f t="shared" si="13"/>
        <v>891</v>
      </c>
      <c r="M108" s="118">
        <f t="shared" si="14"/>
        <v>1217</v>
      </c>
      <c r="N108" s="117">
        <f t="shared" si="15"/>
        <v>0.73212818405916191</v>
      </c>
      <c r="P108" s="89">
        <f t="shared" si="16"/>
        <v>0</v>
      </c>
      <c r="Q108" s="89">
        <v>6304</v>
      </c>
      <c r="R108" s="89" t="s">
        <v>298</v>
      </c>
      <c r="S108" s="149">
        <v>891</v>
      </c>
      <c r="T108" s="149">
        <v>1217</v>
      </c>
      <c r="U108" s="209">
        <v>0.73212818405916191</v>
      </c>
      <c r="V108" s="149">
        <f t="shared" si="17"/>
        <v>0</v>
      </c>
      <c r="W108" s="149">
        <f t="shared" si="18"/>
        <v>0</v>
      </c>
      <c r="X108" s="210">
        <f t="shared" si="19"/>
        <v>0</v>
      </c>
    </row>
    <row r="109" spans="1:24" s="31" customFormat="1" x14ac:dyDescent="0.25">
      <c r="A109" s="71">
        <v>6305</v>
      </c>
      <c r="B109" s="72" t="s">
        <v>299</v>
      </c>
      <c r="C109" s="118">
        <v>699</v>
      </c>
      <c r="D109" s="118">
        <v>495</v>
      </c>
      <c r="E109" s="118">
        <f t="shared" si="10"/>
        <v>1194</v>
      </c>
      <c r="F109" s="118">
        <v>998</v>
      </c>
      <c r="G109" s="118">
        <v>475</v>
      </c>
      <c r="H109" s="118">
        <f t="shared" si="11"/>
        <v>1473</v>
      </c>
      <c r="I109" s="118">
        <v>1170</v>
      </c>
      <c r="J109" s="118">
        <v>306</v>
      </c>
      <c r="K109" s="118">
        <f t="shared" si="12"/>
        <v>1476</v>
      </c>
      <c r="L109" s="118">
        <f t="shared" si="13"/>
        <v>2867</v>
      </c>
      <c r="M109" s="118">
        <f t="shared" si="14"/>
        <v>4143</v>
      </c>
      <c r="N109" s="117">
        <f t="shared" si="15"/>
        <v>0.69201062032343708</v>
      </c>
      <c r="P109" s="89">
        <f t="shared" si="16"/>
        <v>0</v>
      </c>
      <c r="Q109" s="89">
        <v>6305</v>
      </c>
      <c r="R109" s="89" t="s">
        <v>299</v>
      </c>
      <c r="S109" s="149">
        <v>2867</v>
      </c>
      <c r="T109" s="149">
        <v>4143</v>
      </c>
      <c r="U109" s="209">
        <v>0.69201062032343708</v>
      </c>
      <c r="V109" s="149">
        <f t="shared" si="17"/>
        <v>0</v>
      </c>
      <c r="W109" s="149">
        <f t="shared" si="18"/>
        <v>0</v>
      </c>
      <c r="X109" s="210">
        <f t="shared" si="19"/>
        <v>0</v>
      </c>
    </row>
    <row r="110" spans="1:24" s="31" customFormat="1" x14ac:dyDescent="0.25">
      <c r="A110" s="71">
        <v>6306</v>
      </c>
      <c r="B110" s="72" t="s">
        <v>168</v>
      </c>
      <c r="C110" s="118">
        <v>168</v>
      </c>
      <c r="D110" s="118">
        <v>53</v>
      </c>
      <c r="E110" s="118">
        <f t="shared" si="10"/>
        <v>221</v>
      </c>
      <c r="F110" s="118">
        <v>184</v>
      </c>
      <c r="G110" s="118">
        <v>30</v>
      </c>
      <c r="H110" s="118">
        <f t="shared" si="11"/>
        <v>214</v>
      </c>
      <c r="I110" s="118">
        <v>204</v>
      </c>
      <c r="J110" s="118">
        <v>33</v>
      </c>
      <c r="K110" s="118">
        <f t="shared" si="12"/>
        <v>237</v>
      </c>
      <c r="L110" s="118">
        <f t="shared" si="13"/>
        <v>556</v>
      </c>
      <c r="M110" s="118">
        <f t="shared" si="14"/>
        <v>672</v>
      </c>
      <c r="N110" s="117">
        <f t="shared" si="15"/>
        <v>0.82738095238095233</v>
      </c>
      <c r="P110" s="89">
        <f t="shared" si="16"/>
        <v>0</v>
      </c>
      <c r="Q110" s="89">
        <v>6306</v>
      </c>
      <c r="R110" s="89" t="s">
        <v>168</v>
      </c>
      <c r="S110" s="149">
        <v>556</v>
      </c>
      <c r="T110" s="149">
        <v>672</v>
      </c>
      <c r="U110" s="209">
        <v>0.82738095238095233</v>
      </c>
      <c r="V110" s="149">
        <f t="shared" si="17"/>
        <v>0</v>
      </c>
      <c r="W110" s="149">
        <f t="shared" si="18"/>
        <v>0</v>
      </c>
      <c r="X110" s="210">
        <f t="shared" si="19"/>
        <v>0</v>
      </c>
    </row>
    <row r="111" spans="1:24" s="31" customFormat="1" x14ac:dyDescent="0.25">
      <c r="A111" s="71">
        <v>6307</v>
      </c>
      <c r="B111" s="72" t="s">
        <v>51</v>
      </c>
      <c r="C111" s="118">
        <v>779</v>
      </c>
      <c r="D111" s="118">
        <v>158</v>
      </c>
      <c r="E111" s="118">
        <f t="shared" si="10"/>
        <v>937</v>
      </c>
      <c r="F111" s="118">
        <v>937</v>
      </c>
      <c r="G111" s="118">
        <v>103</v>
      </c>
      <c r="H111" s="118">
        <f t="shared" si="11"/>
        <v>1040</v>
      </c>
      <c r="I111" s="118">
        <v>901</v>
      </c>
      <c r="J111" s="118">
        <v>74</v>
      </c>
      <c r="K111" s="118">
        <f t="shared" si="12"/>
        <v>975</v>
      </c>
      <c r="L111" s="118">
        <f t="shared" si="13"/>
        <v>2617</v>
      </c>
      <c r="M111" s="118">
        <f t="shared" si="14"/>
        <v>2952</v>
      </c>
      <c r="N111" s="117">
        <f t="shared" si="15"/>
        <v>0.8865176151761518</v>
      </c>
      <c r="P111" s="89">
        <f t="shared" si="16"/>
        <v>0</v>
      </c>
      <c r="Q111" s="89">
        <v>6307</v>
      </c>
      <c r="R111" s="89" t="s">
        <v>51</v>
      </c>
      <c r="S111" s="149">
        <v>2617</v>
      </c>
      <c r="T111" s="149">
        <v>2952</v>
      </c>
      <c r="U111" s="209">
        <v>0.8865176151761518</v>
      </c>
      <c r="V111" s="149">
        <f t="shared" si="17"/>
        <v>0</v>
      </c>
      <c r="W111" s="149">
        <f t="shared" si="18"/>
        <v>0</v>
      </c>
      <c r="X111" s="210">
        <f t="shared" si="19"/>
        <v>0</v>
      </c>
    </row>
    <row r="112" spans="1:24" s="31" customFormat="1" x14ac:dyDescent="0.25">
      <c r="A112" s="71">
        <v>6308</v>
      </c>
      <c r="B112" s="72" t="s">
        <v>259</v>
      </c>
      <c r="C112" s="118">
        <v>202</v>
      </c>
      <c r="D112" s="118">
        <v>31</v>
      </c>
      <c r="E112" s="118">
        <f t="shared" si="10"/>
        <v>233</v>
      </c>
      <c r="F112" s="118">
        <v>221</v>
      </c>
      <c r="G112" s="118">
        <v>31</v>
      </c>
      <c r="H112" s="118">
        <f t="shared" si="11"/>
        <v>252</v>
      </c>
      <c r="I112" s="118">
        <v>190</v>
      </c>
      <c r="J112" s="118">
        <v>31</v>
      </c>
      <c r="K112" s="118">
        <f t="shared" si="12"/>
        <v>221</v>
      </c>
      <c r="L112" s="118">
        <f t="shared" si="13"/>
        <v>613</v>
      </c>
      <c r="M112" s="118">
        <f t="shared" si="14"/>
        <v>706</v>
      </c>
      <c r="N112" s="117">
        <f t="shared" si="15"/>
        <v>0.86827195467422091</v>
      </c>
      <c r="P112" s="89">
        <f t="shared" si="16"/>
        <v>0</v>
      </c>
      <c r="Q112" s="89">
        <v>6308</v>
      </c>
      <c r="R112" s="89" t="s">
        <v>259</v>
      </c>
      <c r="S112" s="149">
        <v>613</v>
      </c>
      <c r="T112" s="149">
        <v>706</v>
      </c>
      <c r="U112" s="209">
        <v>0.86827195467422091</v>
      </c>
      <c r="V112" s="149">
        <f t="shared" si="17"/>
        <v>0</v>
      </c>
      <c r="W112" s="149">
        <f t="shared" si="18"/>
        <v>0</v>
      </c>
      <c r="X112" s="210">
        <f t="shared" si="19"/>
        <v>0</v>
      </c>
    </row>
    <row r="113" spans="1:24" s="31" customFormat="1" x14ac:dyDescent="0.25">
      <c r="A113" s="71">
        <v>6309</v>
      </c>
      <c r="B113" s="72" t="s">
        <v>243</v>
      </c>
      <c r="C113" s="118">
        <v>85</v>
      </c>
      <c r="D113" s="118">
        <v>0</v>
      </c>
      <c r="E113" s="118">
        <f t="shared" si="10"/>
        <v>85</v>
      </c>
      <c r="F113" s="118">
        <v>91</v>
      </c>
      <c r="G113" s="118">
        <v>8</v>
      </c>
      <c r="H113" s="118">
        <f t="shared" si="11"/>
        <v>99</v>
      </c>
      <c r="I113" s="118">
        <v>98</v>
      </c>
      <c r="J113" s="118">
        <v>3</v>
      </c>
      <c r="K113" s="118">
        <f t="shared" si="12"/>
        <v>101</v>
      </c>
      <c r="L113" s="118">
        <f t="shared" si="13"/>
        <v>274</v>
      </c>
      <c r="M113" s="118">
        <f t="shared" si="14"/>
        <v>285</v>
      </c>
      <c r="N113" s="117">
        <f t="shared" si="15"/>
        <v>0.96140350877192982</v>
      </c>
      <c r="P113" s="89">
        <f t="shared" si="16"/>
        <v>0</v>
      </c>
      <c r="Q113" s="89">
        <v>6309</v>
      </c>
      <c r="R113" s="89" t="s">
        <v>243</v>
      </c>
      <c r="S113" s="149">
        <v>274</v>
      </c>
      <c r="T113" s="149">
        <v>285</v>
      </c>
      <c r="U113" s="209">
        <v>0.96140350877192982</v>
      </c>
      <c r="V113" s="149">
        <f t="shared" si="17"/>
        <v>0</v>
      </c>
      <c r="W113" s="149">
        <f t="shared" si="18"/>
        <v>0</v>
      </c>
      <c r="X113" s="210">
        <f t="shared" si="19"/>
        <v>0</v>
      </c>
    </row>
    <row r="114" spans="1:24" s="31" customFormat="1" x14ac:dyDescent="0.25">
      <c r="A114" s="71">
        <v>6310</v>
      </c>
      <c r="B114" s="72" t="s">
        <v>63</v>
      </c>
      <c r="C114" s="118">
        <v>2737</v>
      </c>
      <c r="D114" s="118">
        <v>1188</v>
      </c>
      <c r="E114" s="118">
        <f t="shared" si="10"/>
        <v>3925</v>
      </c>
      <c r="F114" s="118">
        <v>1345</v>
      </c>
      <c r="G114" s="118">
        <v>738</v>
      </c>
      <c r="H114" s="118">
        <f t="shared" si="11"/>
        <v>2083</v>
      </c>
      <c r="I114" s="118">
        <v>2941</v>
      </c>
      <c r="J114" s="118">
        <v>1432</v>
      </c>
      <c r="K114" s="118">
        <f t="shared" si="12"/>
        <v>4373</v>
      </c>
      <c r="L114" s="118">
        <f t="shared" si="13"/>
        <v>7023</v>
      </c>
      <c r="M114" s="118">
        <f t="shared" si="14"/>
        <v>10381</v>
      </c>
      <c r="N114" s="117">
        <f t="shared" si="15"/>
        <v>0.67652441961275411</v>
      </c>
      <c r="P114" s="89">
        <f t="shared" si="16"/>
        <v>0</v>
      </c>
      <c r="Q114" s="89">
        <v>6310</v>
      </c>
      <c r="R114" s="89" t="s">
        <v>63</v>
      </c>
      <c r="S114" s="149">
        <v>7023</v>
      </c>
      <c r="T114" s="149">
        <v>10381</v>
      </c>
      <c r="U114" s="209">
        <v>0.67652441961275411</v>
      </c>
      <c r="V114" s="149">
        <f t="shared" si="17"/>
        <v>0</v>
      </c>
      <c r="W114" s="149">
        <f t="shared" si="18"/>
        <v>0</v>
      </c>
      <c r="X114" s="210">
        <f t="shared" si="19"/>
        <v>0</v>
      </c>
    </row>
    <row r="115" spans="1:24" s="31" customFormat="1" x14ac:dyDescent="0.25">
      <c r="A115" s="71">
        <v>7101</v>
      </c>
      <c r="B115" s="72" t="s">
        <v>30</v>
      </c>
      <c r="C115" s="118">
        <v>6278</v>
      </c>
      <c r="D115" s="118">
        <v>4182</v>
      </c>
      <c r="E115" s="118">
        <f t="shared" si="10"/>
        <v>10460</v>
      </c>
      <c r="F115" s="118">
        <v>6568</v>
      </c>
      <c r="G115" s="118">
        <v>4249</v>
      </c>
      <c r="H115" s="118">
        <f t="shared" si="11"/>
        <v>10817</v>
      </c>
      <c r="I115" s="118">
        <v>6552</v>
      </c>
      <c r="J115" s="118">
        <v>4478</v>
      </c>
      <c r="K115" s="118">
        <f t="shared" si="12"/>
        <v>11030</v>
      </c>
      <c r="L115" s="118">
        <f t="shared" si="13"/>
        <v>19398</v>
      </c>
      <c r="M115" s="118">
        <f t="shared" si="14"/>
        <v>32307</v>
      </c>
      <c r="N115" s="117">
        <f t="shared" si="15"/>
        <v>0.6004271520104002</v>
      </c>
      <c r="P115" s="89">
        <f t="shared" si="16"/>
        <v>0</v>
      </c>
      <c r="Q115" s="89">
        <v>7101</v>
      </c>
      <c r="R115" s="89" t="s">
        <v>30</v>
      </c>
      <c r="S115" s="149">
        <v>19398</v>
      </c>
      <c r="T115" s="149">
        <v>32307</v>
      </c>
      <c r="U115" s="209">
        <v>0.6004271520104002</v>
      </c>
      <c r="V115" s="149">
        <f t="shared" si="17"/>
        <v>0</v>
      </c>
      <c r="W115" s="149">
        <f t="shared" si="18"/>
        <v>0</v>
      </c>
      <c r="X115" s="210">
        <f t="shared" si="19"/>
        <v>0</v>
      </c>
    </row>
    <row r="116" spans="1:24" s="31" customFormat="1" x14ac:dyDescent="0.25">
      <c r="A116" s="71">
        <v>7102</v>
      </c>
      <c r="B116" s="72" t="s">
        <v>169</v>
      </c>
      <c r="C116" s="118">
        <v>2158</v>
      </c>
      <c r="D116" s="118">
        <v>2095</v>
      </c>
      <c r="E116" s="118">
        <f t="shared" si="10"/>
        <v>4253</v>
      </c>
      <c r="F116" s="118">
        <v>1893</v>
      </c>
      <c r="G116" s="118">
        <v>264</v>
      </c>
      <c r="H116" s="118">
        <f t="shared" si="11"/>
        <v>2157</v>
      </c>
      <c r="I116" s="118">
        <v>1751</v>
      </c>
      <c r="J116" s="118">
        <v>1266</v>
      </c>
      <c r="K116" s="118">
        <f t="shared" si="12"/>
        <v>3017</v>
      </c>
      <c r="L116" s="118">
        <f t="shared" si="13"/>
        <v>5802</v>
      </c>
      <c r="M116" s="118">
        <f t="shared" si="14"/>
        <v>9427</v>
      </c>
      <c r="N116" s="117">
        <f t="shared" si="15"/>
        <v>0.61546621406598068</v>
      </c>
      <c r="P116" s="89">
        <f t="shared" si="16"/>
        <v>0</v>
      </c>
      <c r="Q116" s="89">
        <v>7102</v>
      </c>
      <c r="R116" s="89" t="s">
        <v>169</v>
      </c>
      <c r="S116" s="149">
        <v>5802</v>
      </c>
      <c r="T116" s="149">
        <v>9427</v>
      </c>
      <c r="U116" s="209">
        <v>0.61546621406598068</v>
      </c>
      <c r="V116" s="149">
        <f t="shared" si="17"/>
        <v>0</v>
      </c>
      <c r="W116" s="149">
        <f t="shared" si="18"/>
        <v>0</v>
      </c>
      <c r="X116" s="210">
        <f t="shared" si="19"/>
        <v>0</v>
      </c>
    </row>
    <row r="117" spans="1:24" s="31" customFormat="1" x14ac:dyDescent="0.25">
      <c r="A117" s="71">
        <v>7103</v>
      </c>
      <c r="B117" s="72" t="s">
        <v>138</v>
      </c>
      <c r="C117" s="118">
        <v>202</v>
      </c>
      <c r="D117" s="118">
        <v>34</v>
      </c>
      <c r="E117" s="118">
        <f t="shared" si="10"/>
        <v>236</v>
      </c>
      <c r="F117" s="118">
        <v>208</v>
      </c>
      <c r="G117" s="118">
        <v>26</v>
      </c>
      <c r="H117" s="118">
        <f t="shared" si="11"/>
        <v>234</v>
      </c>
      <c r="I117" s="118">
        <v>244</v>
      </c>
      <c r="J117" s="118">
        <v>29</v>
      </c>
      <c r="K117" s="118">
        <f t="shared" si="12"/>
        <v>273</v>
      </c>
      <c r="L117" s="118">
        <f t="shared" si="13"/>
        <v>654</v>
      </c>
      <c r="M117" s="118">
        <f t="shared" si="14"/>
        <v>743</v>
      </c>
      <c r="N117" s="117">
        <f t="shared" si="15"/>
        <v>0.88021534320323014</v>
      </c>
      <c r="P117" s="89">
        <f t="shared" si="16"/>
        <v>0</v>
      </c>
      <c r="Q117" s="89">
        <v>7103</v>
      </c>
      <c r="R117" s="89" t="s">
        <v>138</v>
      </c>
      <c r="S117" s="149">
        <v>654</v>
      </c>
      <c r="T117" s="149">
        <v>743</v>
      </c>
      <c r="U117" s="209">
        <v>0.88021534320323014</v>
      </c>
      <c r="V117" s="149">
        <f t="shared" si="17"/>
        <v>0</v>
      </c>
      <c r="W117" s="149">
        <f t="shared" si="18"/>
        <v>0</v>
      </c>
      <c r="X117" s="210">
        <f t="shared" si="19"/>
        <v>0</v>
      </c>
    </row>
    <row r="118" spans="1:24" s="31" customFormat="1" x14ac:dyDescent="0.25">
      <c r="A118" s="71">
        <v>7104</v>
      </c>
      <c r="B118" s="72" t="s">
        <v>222</v>
      </c>
      <c r="C118" s="118">
        <v>186</v>
      </c>
      <c r="D118" s="118">
        <v>62</v>
      </c>
      <c r="E118" s="118">
        <f t="shared" si="10"/>
        <v>248</v>
      </c>
      <c r="F118" s="118">
        <v>88</v>
      </c>
      <c r="G118" s="118">
        <v>27</v>
      </c>
      <c r="H118" s="118">
        <f t="shared" si="11"/>
        <v>115</v>
      </c>
      <c r="I118" s="118">
        <v>105</v>
      </c>
      <c r="J118" s="118">
        <v>29</v>
      </c>
      <c r="K118" s="118">
        <f t="shared" si="12"/>
        <v>134</v>
      </c>
      <c r="L118" s="118">
        <f t="shared" si="13"/>
        <v>379</v>
      </c>
      <c r="M118" s="118">
        <f t="shared" si="14"/>
        <v>497</v>
      </c>
      <c r="N118" s="117">
        <f t="shared" si="15"/>
        <v>0.76257545271629779</v>
      </c>
      <c r="P118" s="89">
        <f t="shared" si="16"/>
        <v>0</v>
      </c>
      <c r="Q118" s="89">
        <v>7104</v>
      </c>
      <c r="R118" s="89" t="s">
        <v>222</v>
      </c>
      <c r="S118" s="149">
        <v>379</v>
      </c>
      <c r="T118" s="149">
        <v>497</v>
      </c>
      <c r="U118" s="209">
        <v>0.76257545271629779</v>
      </c>
      <c r="V118" s="149">
        <f t="shared" si="17"/>
        <v>0</v>
      </c>
      <c r="W118" s="149">
        <f t="shared" si="18"/>
        <v>0</v>
      </c>
      <c r="X118" s="210">
        <f t="shared" si="19"/>
        <v>0</v>
      </c>
    </row>
    <row r="119" spans="1:24" s="31" customFormat="1" x14ac:dyDescent="0.25">
      <c r="A119" s="71">
        <v>7105</v>
      </c>
      <c r="B119" s="72" t="s">
        <v>53</v>
      </c>
      <c r="C119" s="118">
        <v>1092</v>
      </c>
      <c r="D119" s="118">
        <v>52</v>
      </c>
      <c r="E119" s="118">
        <f t="shared" si="10"/>
        <v>1144</v>
      </c>
      <c r="F119" s="118">
        <v>520</v>
      </c>
      <c r="G119" s="118">
        <v>73</v>
      </c>
      <c r="H119" s="118">
        <f t="shared" si="11"/>
        <v>593</v>
      </c>
      <c r="I119" s="118">
        <v>1147</v>
      </c>
      <c r="J119" s="118">
        <v>75</v>
      </c>
      <c r="K119" s="118">
        <f t="shared" si="12"/>
        <v>1222</v>
      </c>
      <c r="L119" s="118">
        <f t="shared" si="13"/>
        <v>2759</v>
      </c>
      <c r="M119" s="118">
        <f t="shared" si="14"/>
        <v>2959</v>
      </c>
      <c r="N119" s="117">
        <f t="shared" si="15"/>
        <v>0.93240959783710708</v>
      </c>
      <c r="P119" s="89">
        <f t="shared" si="16"/>
        <v>0</v>
      </c>
      <c r="Q119" s="89">
        <v>7105</v>
      </c>
      <c r="R119" s="89" t="s">
        <v>53</v>
      </c>
      <c r="S119" s="149">
        <v>2759</v>
      </c>
      <c r="T119" s="149">
        <v>2959</v>
      </c>
      <c r="U119" s="209">
        <v>0.93240959783710708</v>
      </c>
      <c r="V119" s="149">
        <f t="shared" si="17"/>
        <v>0</v>
      </c>
      <c r="W119" s="149">
        <f t="shared" si="18"/>
        <v>0</v>
      </c>
      <c r="X119" s="210">
        <f t="shared" si="19"/>
        <v>0</v>
      </c>
    </row>
    <row r="120" spans="1:24" s="31" customFormat="1" x14ac:dyDescent="0.25">
      <c r="A120" s="71">
        <v>7106</v>
      </c>
      <c r="B120" s="72" t="s">
        <v>170</v>
      </c>
      <c r="C120" s="118">
        <v>322</v>
      </c>
      <c r="D120" s="118">
        <v>118</v>
      </c>
      <c r="E120" s="118">
        <f t="shared" si="10"/>
        <v>440</v>
      </c>
      <c r="F120" s="118">
        <v>128</v>
      </c>
      <c r="G120" s="118">
        <v>24</v>
      </c>
      <c r="H120" s="118">
        <f t="shared" si="11"/>
        <v>152</v>
      </c>
      <c r="I120" s="118">
        <v>160</v>
      </c>
      <c r="J120" s="118">
        <v>33</v>
      </c>
      <c r="K120" s="118">
        <f t="shared" si="12"/>
        <v>193</v>
      </c>
      <c r="L120" s="118">
        <f t="shared" si="13"/>
        <v>610</v>
      </c>
      <c r="M120" s="118">
        <f t="shared" si="14"/>
        <v>785</v>
      </c>
      <c r="N120" s="117">
        <f t="shared" si="15"/>
        <v>0.77707006369426757</v>
      </c>
      <c r="P120" s="89">
        <f t="shared" si="16"/>
        <v>0</v>
      </c>
      <c r="Q120" s="89">
        <v>7106</v>
      </c>
      <c r="R120" s="89" t="s">
        <v>170</v>
      </c>
      <c r="S120" s="149">
        <v>610</v>
      </c>
      <c r="T120" s="149">
        <v>785</v>
      </c>
      <c r="U120" s="209">
        <v>0.77707006369426757</v>
      </c>
      <c r="V120" s="149">
        <f t="shared" si="17"/>
        <v>0</v>
      </c>
      <c r="W120" s="149">
        <f t="shared" si="18"/>
        <v>0</v>
      </c>
      <c r="X120" s="210">
        <f t="shared" si="19"/>
        <v>0</v>
      </c>
    </row>
    <row r="121" spans="1:24" s="31" customFormat="1" x14ac:dyDescent="0.25">
      <c r="A121" s="71">
        <v>7107</v>
      </c>
      <c r="B121" s="72" t="s">
        <v>62</v>
      </c>
      <c r="C121" s="118">
        <v>147</v>
      </c>
      <c r="D121" s="118">
        <v>136</v>
      </c>
      <c r="E121" s="118">
        <f t="shared" si="10"/>
        <v>283</v>
      </c>
      <c r="F121" s="118">
        <v>141</v>
      </c>
      <c r="G121" s="118">
        <v>103</v>
      </c>
      <c r="H121" s="118">
        <f t="shared" si="11"/>
        <v>244</v>
      </c>
      <c r="I121" s="118">
        <v>173</v>
      </c>
      <c r="J121" s="118">
        <v>18</v>
      </c>
      <c r="K121" s="118">
        <f t="shared" si="12"/>
        <v>191</v>
      </c>
      <c r="L121" s="118">
        <f t="shared" si="13"/>
        <v>461</v>
      </c>
      <c r="M121" s="118">
        <f t="shared" si="14"/>
        <v>718</v>
      </c>
      <c r="N121" s="117">
        <f t="shared" si="15"/>
        <v>0.64206128133704732</v>
      </c>
      <c r="P121" s="89">
        <f t="shared" si="16"/>
        <v>0</v>
      </c>
      <c r="Q121" s="89">
        <v>7107</v>
      </c>
      <c r="R121" s="89" t="s">
        <v>62</v>
      </c>
      <c r="S121" s="149">
        <v>461</v>
      </c>
      <c r="T121" s="149">
        <v>718</v>
      </c>
      <c r="U121" s="209">
        <v>0.64206128133704732</v>
      </c>
      <c r="V121" s="149">
        <f t="shared" si="17"/>
        <v>0</v>
      </c>
      <c r="W121" s="149">
        <f t="shared" si="18"/>
        <v>0</v>
      </c>
      <c r="X121" s="210">
        <f t="shared" si="19"/>
        <v>0</v>
      </c>
    </row>
    <row r="122" spans="1:24" s="31" customFormat="1" x14ac:dyDescent="0.25">
      <c r="A122" s="71">
        <v>7108</v>
      </c>
      <c r="B122" s="72" t="s">
        <v>171</v>
      </c>
      <c r="C122" s="118">
        <v>495</v>
      </c>
      <c r="D122" s="118">
        <v>131</v>
      </c>
      <c r="E122" s="118">
        <f t="shared" si="10"/>
        <v>626</v>
      </c>
      <c r="F122" s="118">
        <v>184</v>
      </c>
      <c r="G122" s="118">
        <v>140</v>
      </c>
      <c r="H122" s="118">
        <f t="shared" si="11"/>
        <v>324</v>
      </c>
      <c r="I122" s="118">
        <v>387</v>
      </c>
      <c r="J122" s="118">
        <v>108</v>
      </c>
      <c r="K122" s="118">
        <f t="shared" si="12"/>
        <v>495</v>
      </c>
      <c r="L122" s="118">
        <f t="shared" si="13"/>
        <v>1066</v>
      </c>
      <c r="M122" s="118">
        <f t="shared" si="14"/>
        <v>1445</v>
      </c>
      <c r="N122" s="117">
        <f t="shared" si="15"/>
        <v>0.73771626297577853</v>
      </c>
      <c r="P122" s="89">
        <f t="shared" si="16"/>
        <v>0</v>
      </c>
      <c r="Q122" s="89">
        <v>7108</v>
      </c>
      <c r="R122" s="89" t="s">
        <v>171</v>
      </c>
      <c r="S122" s="149">
        <v>1066</v>
      </c>
      <c r="T122" s="149">
        <v>1445</v>
      </c>
      <c r="U122" s="209">
        <v>0.73771626297577853</v>
      </c>
      <c r="V122" s="149">
        <f t="shared" si="17"/>
        <v>0</v>
      </c>
      <c r="W122" s="149">
        <f t="shared" si="18"/>
        <v>0</v>
      </c>
      <c r="X122" s="210">
        <f t="shared" si="19"/>
        <v>0</v>
      </c>
    </row>
    <row r="123" spans="1:24" s="31" customFormat="1" x14ac:dyDescent="0.25">
      <c r="A123" s="71">
        <v>7109</v>
      </c>
      <c r="B123" s="72" t="s">
        <v>300</v>
      </c>
      <c r="C123" s="118">
        <v>747</v>
      </c>
      <c r="D123" s="118">
        <v>60</v>
      </c>
      <c r="E123" s="118">
        <f t="shared" si="10"/>
        <v>807</v>
      </c>
      <c r="F123" s="118">
        <v>0</v>
      </c>
      <c r="G123" s="118">
        <v>0</v>
      </c>
      <c r="H123" s="118">
        <f t="shared" si="11"/>
        <v>0</v>
      </c>
      <c r="I123" s="118">
        <v>755</v>
      </c>
      <c r="J123" s="118">
        <v>69</v>
      </c>
      <c r="K123" s="118">
        <f t="shared" si="12"/>
        <v>824</v>
      </c>
      <c r="L123" s="118">
        <f t="shared" si="13"/>
        <v>1502</v>
      </c>
      <c r="M123" s="118">
        <f t="shared" si="14"/>
        <v>1631</v>
      </c>
      <c r="N123" s="117">
        <f t="shared" si="15"/>
        <v>0.92090741876149607</v>
      </c>
      <c r="P123" s="89">
        <f t="shared" si="16"/>
        <v>0</v>
      </c>
      <c r="Q123" s="89">
        <v>7109</v>
      </c>
      <c r="R123" s="89" t="s">
        <v>300</v>
      </c>
      <c r="S123" s="149">
        <v>1502</v>
      </c>
      <c r="T123" s="149">
        <v>1631</v>
      </c>
      <c r="U123" s="209">
        <v>0.92090741876149607</v>
      </c>
      <c r="V123" s="149">
        <f t="shared" si="17"/>
        <v>0</v>
      </c>
      <c r="W123" s="149">
        <f t="shared" si="18"/>
        <v>0</v>
      </c>
      <c r="X123" s="210">
        <f t="shared" si="19"/>
        <v>0</v>
      </c>
    </row>
    <row r="124" spans="1:24" s="31" customFormat="1" x14ac:dyDescent="0.25">
      <c r="A124" s="71">
        <v>7110</v>
      </c>
      <c r="B124" s="72" t="s">
        <v>77</v>
      </c>
      <c r="C124" s="118">
        <v>255</v>
      </c>
      <c r="D124" s="118">
        <v>66</v>
      </c>
      <c r="E124" s="118">
        <f t="shared" si="10"/>
        <v>321</v>
      </c>
      <c r="F124" s="118">
        <v>0</v>
      </c>
      <c r="G124" s="118">
        <v>0</v>
      </c>
      <c r="H124" s="118">
        <f t="shared" si="11"/>
        <v>0</v>
      </c>
      <c r="I124" s="118">
        <v>176</v>
      </c>
      <c r="J124" s="118">
        <v>17</v>
      </c>
      <c r="K124" s="118">
        <f t="shared" si="12"/>
        <v>193</v>
      </c>
      <c r="L124" s="118">
        <f t="shared" si="13"/>
        <v>431</v>
      </c>
      <c r="M124" s="118">
        <f t="shared" si="14"/>
        <v>514</v>
      </c>
      <c r="N124" s="117">
        <f t="shared" si="15"/>
        <v>0.83852140077821014</v>
      </c>
      <c r="P124" s="89">
        <f t="shared" si="16"/>
        <v>0</v>
      </c>
      <c r="Q124" s="89">
        <v>7110</v>
      </c>
      <c r="R124" s="89" t="s">
        <v>77</v>
      </c>
      <c r="S124" s="149">
        <v>431</v>
      </c>
      <c r="T124" s="149">
        <v>514</v>
      </c>
      <c r="U124" s="209">
        <v>0.83852140077821014</v>
      </c>
      <c r="V124" s="149">
        <f t="shared" si="17"/>
        <v>0</v>
      </c>
      <c r="W124" s="149">
        <f t="shared" si="18"/>
        <v>0</v>
      </c>
      <c r="X124" s="210">
        <f t="shared" si="19"/>
        <v>0</v>
      </c>
    </row>
    <row r="125" spans="1:24" s="31" customFormat="1" x14ac:dyDescent="0.25">
      <c r="A125" s="71">
        <v>7201</v>
      </c>
      <c r="B125" s="72" t="s">
        <v>210</v>
      </c>
      <c r="C125" s="118">
        <v>1891</v>
      </c>
      <c r="D125" s="118">
        <v>1208</v>
      </c>
      <c r="E125" s="118">
        <f t="shared" si="10"/>
        <v>3099</v>
      </c>
      <c r="F125" s="118">
        <v>2199</v>
      </c>
      <c r="G125" s="118">
        <v>949</v>
      </c>
      <c r="H125" s="118">
        <f t="shared" si="11"/>
        <v>3148</v>
      </c>
      <c r="I125" s="118">
        <v>1012</v>
      </c>
      <c r="J125" s="118">
        <v>591</v>
      </c>
      <c r="K125" s="118">
        <f t="shared" si="12"/>
        <v>1603</v>
      </c>
      <c r="L125" s="118">
        <f t="shared" si="13"/>
        <v>5102</v>
      </c>
      <c r="M125" s="118">
        <f t="shared" si="14"/>
        <v>7850</v>
      </c>
      <c r="N125" s="117">
        <f t="shared" si="15"/>
        <v>0.64993630573248407</v>
      </c>
      <c r="P125" s="89">
        <f t="shared" si="16"/>
        <v>0</v>
      </c>
      <c r="Q125" s="89">
        <v>7201</v>
      </c>
      <c r="R125" s="89" t="s">
        <v>210</v>
      </c>
      <c r="S125" s="149">
        <v>5102</v>
      </c>
      <c r="T125" s="149">
        <v>7850</v>
      </c>
      <c r="U125" s="209">
        <v>0.64993630573248407</v>
      </c>
      <c r="V125" s="149">
        <f t="shared" si="17"/>
        <v>0</v>
      </c>
      <c r="W125" s="149">
        <f t="shared" si="18"/>
        <v>0</v>
      </c>
      <c r="X125" s="210">
        <f t="shared" si="19"/>
        <v>0</v>
      </c>
    </row>
    <row r="126" spans="1:24" s="31" customFormat="1" x14ac:dyDescent="0.25">
      <c r="A126" s="71">
        <v>7202</v>
      </c>
      <c r="B126" s="72" t="s">
        <v>211</v>
      </c>
      <c r="C126" s="118">
        <v>425</v>
      </c>
      <c r="D126" s="118">
        <v>56</v>
      </c>
      <c r="E126" s="118">
        <f t="shared" si="10"/>
        <v>481</v>
      </c>
      <c r="F126" s="118">
        <v>442</v>
      </c>
      <c r="G126" s="118">
        <v>83</v>
      </c>
      <c r="H126" s="118">
        <f t="shared" si="11"/>
        <v>525</v>
      </c>
      <c r="I126" s="118">
        <v>200</v>
      </c>
      <c r="J126" s="118">
        <v>58</v>
      </c>
      <c r="K126" s="118">
        <f t="shared" si="12"/>
        <v>258</v>
      </c>
      <c r="L126" s="118">
        <f t="shared" si="13"/>
        <v>1067</v>
      </c>
      <c r="M126" s="118">
        <f t="shared" si="14"/>
        <v>1264</v>
      </c>
      <c r="N126" s="117">
        <f t="shared" si="15"/>
        <v>0.84414556962025311</v>
      </c>
      <c r="P126" s="89">
        <f t="shared" si="16"/>
        <v>0</v>
      </c>
      <c r="Q126" s="89">
        <v>7202</v>
      </c>
      <c r="R126" s="89" t="s">
        <v>211</v>
      </c>
      <c r="S126" s="149">
        <v>1067</v>
      </c>
      <c r="T126" s="149">
        <v>1264</v>
      </c>
      <c r="U126" s="209">
        <v>0.84414556962025311</v>
      </c>
      <c r="V126" s="149">
        <f t="shared" si="17"/>
        <v>0</v>
      </c>
      <c r="W126" s="149">
        <f t="shared" si="18"/>
        <v>0</v>
      </c>
      <c r="X126" s="210">
        <f t="shared" si="19"/>
        <v>0</v>
      </c>
    </row>
    <row r="127" spans="1:24" s="31" customFormat="1" x14ac:dyDescent="0.25">
      <c r="A127" s="71">
        <v>7203</v>
      </c>
      <c r="B127" s="72" t="s">
        <v>60</v>
      </c>
      <c r="C127" s="118">
        <v>540</v>
      </c>
      <c r="D127" s="118">
        <v>34</v>
      </c>
      <c r="E127" s="118">
        <f t="shared" si="10"/>
        <v>574</v>
      </c>
      <c r="F127" s="118">
        <v>551</v>
      </c>
      <c r="G127" s="118">
        <v>26</v>
      </c>
      <c r="H127" s="118">
        <f t="shared" si="11"/>
        <v>577</v>
      </c>
      <c r="I127" s="118">
        <v>299</v>
      </c>
      <c r="J127" s="118">
        <v>25</v>
      </c>
      <c r="K127" s="118">
        <f t="shared" si="12"/>
        <v>324</v>
      </c>
      <c r="L127" s="118">
        <f t="shared" si="13"/>
        <v>1390</v>
      </c>
      <c r="M127" s="118">
        <f t="shared" si="14"/>
        <v>1475</v>
      </c>
      <c r="N127" s="117">
        <f t="shared" si="15"/>
        <v>0.94237288135593222</v>
      </c>
      <c r="P127" s="89">
        <f t="shared" si="16"/>
        <v>0</v>
      </c>
      <c r="Q127" s="89">
        <v>7203</v>
      </c>
      <c r="R127" s="89" t="s">
        <v>60</v>
      </c>
      <c r="S127" s="149">
        <v>1390</v>
      </c>
      <c r="T127" s="149">
        <v>1475</v>
      </c>
      <c r="U127" s="209">
        <v>0.94237288135593222</v>
      </c>
      <c r="V127" s="149">
        <f t="shared" si="17"/>
        <v>0</v>
      </c>
      <c r="W127" s="149">
        <f t="shared" si="18"/>
        <v>0</v>
      </c>
      <c r="X127" s="210">
        <f t="shared" si="19"/>
        <v>0</v>
      </c>
    </row>
    <row r="128" spans="1:24" s="31" customFormat="1" x14ac:dyDescent="0.25">
      <c r="A128" s="71">
        <v>7301</v>
      </c>
      <c r="B128" s="72" t="s">
        <v>73</v>
      </c>
      <c r="C128" s="118">
        <v>12855</v>
      </c>
      <c r="D128" s="118">
        <v>1035</v>
      </c>
      <c r="E128" s="118">
        <f t="shared" si="10"/>
        <v>13890</v>
      </c>
      <c r="F128" s="118">
        <v>12237</v>
      </c>
      <c r="G128" s="118">
        <v>1489</v>
      </c>
      <c r="H128" s="118">
        <f t="shared" si="11"/>
        <v>13726</v>
      </c>
      <c r="I128" s="118">
        <v>6257</v>
      </c>
      <c r="J128" s="118">
        <v>864</v>
      </c>
      <c r="K128" s="118">
        <f t="shared" si="12"/>
        <v>7121</v>
      </c>
      <c r="L128" s="118">
        <f t="shared" si="13"/>
        <v>31349</v>
      </c>
      <c r="M128" s="118">
        <f t="shared" si="14"/>
        <v>34737</v>
      </c>
      <c r="N128" s="117">
        <f t="shared" si="15"/>
        <v>0.90246710999798485</v>
      </c>
      <c r="P128" s="89">
        <f t="shared" si="16"/>
        <v>0</v>
      </c>
      <c r="Q128" s="89">
        <v>7301</v>
      </c>
      <c r="R128" s="89" t="s">
        <v>73</v>
      </c>
      <c r="S128" s="149">
        <v>31349</v>
      </c>
      <c r="T128" s="149">
        <v>34737</v>
      </c>
      <c r="U128" s="209">
        <v>0.90246710999798485</v>
      </c>
      <c r="V128" s="149">
        <f t="shared" si="17"/>
        <v>0</v>
      </c>
      <c r="W128" s="149">
        <f t="shared" si="18"/>
        <v>0</v>
      </c>
      <c r="X128" s="210">
        <f t="shared" si="19"/>
        <v>0</v>
      </c>
    </row>
    <row r="129" spans="1:24" s="31" customFormat="1" x14ac:dyDescent="0.25">
      <c r="A129" s="71">
        <v>7302</v>
      </c>
      <c r="B129" s="72" t="s">
        <v>248</v>
      </c>
      <c r="C129" s="118">
        <v>314</v>
      </c>
      <c r="D129" s="118">
        <v>107</v>
      </c>
      <c r="E129" s="118">
        <f t="shared" si="10"/>
        <v>421</v>
      </c>
      <c r="F129" s="118">
        <v>742</v>
      </c>
      <c r="G129" s="118">
        <v>188</v>
      </c>
      <c r="H129" s="118">
        <f t="shared" si="11"/>
        <v>930</v>
      </c>
      <c r="I129" s="118">
        <v>367</v>
      </c>
      <c r="J129" s="118">
        <v>88</v>
      </c>
      <c r="K129" s="118">
        <f t="shared" si="12"/>
        <v>455</v>
      </c>
      <c r="L129" s="118">
        <f t="shared" si="13"/>
        <v>1423</v>
      </c>
      <c r="M129" s="118">
        <f t="shared" si="14"/>
        <v>1806</v>
      </c>
      <c r="N129" s="117">
        <f t="shared" si="15"/>
        <v>0.7879291251384275</v>
      </c>
      <c r="P129" s="89">
        <f t="shared" si="16"/>
        <v>0</v>
      </c>
      <c r="Q129" s="89">
        <v>7302</v>
      </c>
      <c r="R129" s="89" t="s">
        <v>248</v>
      </c>
      <c r="S129" s="149">
        <v>1423</v>
      </c>
      <c r="T129" s="149">
        <v>1806</v>
      </c>
      <c r="U129" s="209">
        <v>0.7879291251384275</v>
      </c>
      <c r="V129" s="149">
        <f t="shared" si="17"/>
        <v>0</v>
      </c>
      <c r="W129" s="149">
        <f t="shared" si="18"/>
        <v>0</v>
      </c>
      <c r="X129" s="210">
        <f t="shared" si="19"/>
        <v>0</v>
      </c>
    </row>
    <row r="130" spans="1:24" s="31" customFormat="1" x14ac:dyDescent="0.25">
      <c r="A130" s="71">
        <v>7303</v>
      </c>
      <c r="B130" s="72" t="s">
        <v>117</v>
      </c>
      <c r="C130" s="118">
        <v>637</v>
      </c>
      <c r="D130" s="118">
        <v>47</v>
      </c>
      <c r="E130" s="118">
        <f t="shared" si="10"/>
        <v>684</v>
      </c>
      <c r="F130" s="118">
        <v>938</v>
      </c>
      <c r="G130" s="118">
        <v>33</v>
      </c>
      <c r="H130" s="118">
        <f t="shared" si="11"/>
        <v>971</v>
      </c>
      <c r="I130" s="118">
        <v>1058</v>
      </c>
      <c r="J130" s="118">
        <v>48</v>
      </c>
      <c r="K130" s="118">
        <f t="shared" si="12"/>
        <v>1106</v>
      </c>
      <c r="L130" s="118">
        <f t="shared" si="13"/>
        <v>2633</v>
      </c>
      <c r="M130" s="118">
        <f t="shared" si="14"/>
        <v>2761</v>
      </c>
      <c r="N130" s="117">
        <f t="shared" si="15"/>
        <v>0.95363998551249551</v>
      </c>
      <c r="P130" s="89">
        <f t="shared" si="16"/>
        <v>0</v>
      </c>
      <c r="Q130" s="89">
        <v>7303</v>
      </c>
      <c r="R130" s="89" t="s">
        <v>117</v>
      </c>
      <c r="S130" s="149">
        <v>2633</v>
      </c>
      <c r="T130" s="149">
        <v>2761</v>
      </c>
      <c r="U130" s="209">
        <v>0.95363998551249551</v>
      </c>
      <c r="V130" s="149">
        <f t="shared" si="17"/>
        <v>0</v>
      </c>
      <c r="W130" s="149">
        <f t="shared" si="18"/>
        <v>0</v>
      </c>
      <c r="X130" s="210">
        <f t="shared" si="19"/>
        <v>0</v>
      </c>
    </row>
    <row r="131" spans="1:24" s="31" customFormat="1" x14ac:dyDescent="0.25">
      <c r="A131" s="71">
        <v>7304</v>
      </c>
      <c r="B131" s="72" t="s">
        <v>46</v>
      </c>
      <c r="C131" s="118">
        <v>1219</v>
      </c>
      <c r="D131" s="118">
        <v>413</v>
      </c>
      <c r="E131" s="118">
        <f t="shared" si="10"/>
        <v>1632</v>
      </c>
      <c r="F131" s="118">
        <v>1370</v>
      </c>
      <c r="G131" s="118">
        <v>2038</v>
      </c>
      <c r="H131" s="118">
        <f t="shared" si="11"/>
        <v>3408</v>
      </c>
      <c r="I131" s="118">
        <v>1178</v>
      </c>
      <c r="J131" s="118">
        <v>659</v>
      </c>
      <c r="K131" s="118">
        <f t="shared" si="12"/>
        <v>1837</v>
      </c>
      <c r="L131" s="118">
        <f t="shared" si="13"/>
        <v>3767</v>
      </c>
      <c r="M131" s="118">
        <f t="shared" si="14"/>
        <v>6877</v>
      </c>
      <c r="N131" s="117">
        <f t="shared" si="15"/>
        <v>0.54776792205903735</v>
      </c>
      <c r="P131" s="89">
        <f t="shared" si="16"/>
        <v>0</v>
      </c>
      <c r="Q131" s="89">
        <v>7304</v>
      </c>
      <c r="R131" s="89" t="s">
        <v>46</v>
      </c>
      <c r="S131" s="149">
        <v>3767</v>
      </c>
      <c r="T131" s="149">
        <v>6877</v>
      </c>
      <c r="U131" s="209">
        <v>0.54776792205903735</v>
      </c>
      <c r="V131" s="149">
        <f t="shared" si="17"/>
        <v>0</v>
      </c>
      <c r="W131" s="149">
        <f t="shared" si="18"/>
        <v>0</v>
      </c>
      <c r="X131" s="210">
        <f t="shared" si="19"/>
        <v>0</v>
      </c>
    </row>
    <row r="132" spans="1:24" s="31" customFormat="1" x14ac:dyDescent="0.25">
      <c r="A132" s="71">
        <v>7305</v>
      </c>
      <c r="B132" s="72" t="s">
        <v>10</v>
      </c>
      <c r="C132" s="118">
        <v>144</v>
      </c>
      <c r="D132" s="118">
        <v>34</v>
      </c>
      <c r="E132" s="118">
        <f t="shared" si="10"/>
        <v>178</v>
      </c>
      <c r="F132" s="118">
        <v>131</v>
      </c>
      <c r="G132" s="118">
        <v>33</v>
      </c>
      <c r="H132" s="118">
        <f t="shared" si="11"/>
        <v>164</v>
      </c>
      <c r="I132" s="118">
        <v>136</v>
      </c>
      <c r="J132" s="118">
        <v>39</v>
      </c>
      <c r="K132" s="118">
        <f t="shared" si="12"/>
        <v>175</v>
      </c>
      <c r="L132" s="118">
        <f t="shared" si="13"/>
        <v>411</v>
      </c>
      <c r="M132" s="118">
        <f t="shared" si="14"/>
        <v>517</v>
      </c>
      <c r="N132" s="117">
        <f t="shared" si="15"/>
        <v>0.79497098646034814</v>
      </c>
      <c r="P132" s="89">
        <f t="shared" si="16"/>
        <v>0</v>
      </c>
      <c r="Q132" s="89">
        <v>7305</v>
      </c>
      <c r="R132" s="89" t="s">
        <v>10</v>
      </c>
      <c r="S132" s="149">
        <v>411</v>
      </c>
      <c r="T132" s="149">
        <v>517</v>
      </c>
      <c r="U132" s="209">
        <v>0.79497098646034814</v>
      </c>
      <c r="V132" s="149">
        <f t="shared" si="17"/>
        <v>0</v>
      </c>
      <c r="W132" s="149">
        <f t="shared" si="18"/>
        <v>0</v>
      </c>
      <c r="X132" s="210">
        <f t="shared" si="19"/>
        <v>0</v>
      </c>
    </row>
    <row r="133" spans="1:24" s="31" customFormat="1" x14ac:dyDescent="0.25">
      <c r="A133" s="71">
        <v>7306</v>
      </c>
      <c r="B133" s="72" t="s">
        <v>113</v>
      </c>
      <c r="C133" s="118">
        <v>380</v>
      </c>
      <c r="D133" s="118">
        <v>3</v>
      </c>
      <c r="E133" s="118">
        <f t="shared" ref="E133:E196" si="20">C133+D133</f>
        <v>383</v>
      </c>
      <c r="F133" s="118">
        <v>385</v>
      </c>
      <c r="G133" s="118">
        <v>2</v>
      </c>
      <c r="H133" s="118">
        <f t="shared" ref="H133:H196" si="21">F133+G133</f>
        <v>387</v>
      </c>
      <c r="I133" s="118">
        <v>389</v>
      </c>
      <c r="J133" s="118">
        <v>9</v>
      </c>
      <c r="K133" s="118">
        <f t="shared" ref="K133:K196" si="22">I133+J133</f>
        <v>398</v>
      </c>
      <c r="L133" s="118">
        <f t="shared" ref="L133:L196" si="23">C133+F133+I133</f>
        <v>1154</v>
      </c>
      <c r="M133" s="118">
        <f t="shared" ref="M133:M196" si="24">E133+H133+K133</f>
        <v>1168</v>
      </c>
      <c r="N133" s="117">
        <f t="shared" ref="N133:N196" si="25">L133/M133</f>
        <v>0.98801369863013699</v>
      </c>
      <c r="P133" s="89">
        <f t="shared" ref="P133:P196" si="26">+Q133-A133</f>
        <v>0</v>
      </c>
      <c r="Q133" s="89">
        <v>7306</v>
      </c>
      <c r="R133" s="89" t="s">
        <v>113</v>
      </c>
      <c r="S133" s="149">
        <v>1154</v>
      </c>
      <c r="T133" s="149">
        <v>1168</v>
      </c>
      <c r="U133" s="209">
        <v>0.98801369863013699</v>
      </c>
      <c r="V133" s="149">
        <f t="shared" ref="V133:V196" si="27">+S133-L133</f>
        <v>0</v>
      </c>
      <c r="W133" s="149">
        <f t="shared" ref="W133:W196" si="28">+T133-M133</f>
        <v>0</v>
      </c>
      <c r="X133" s="210">
        <f t="shared" ref="X133:X196" si="29">+U133-N133</f>
        <v>0</v>
      </c>
    </row>
    <row r="134" spans="1:24" s="31" customFormat="1" x14ac:dyDescent="0.25">
      <c r="A134" s="71">
        <v>7307</v>
      </c>
      <c r="B134" s="72" t="s">
        <v>301</v>
      </c>
      <c r="C134" s="118">
        <v>413</v>
      </c>
      <c r="D134" s="118">
        <v>42</v>
      </c>
      <c r="E134" s="118">
        <f t="shared" si="20"/>
        <v>455</v>
      </c>
      <c r="F134" s="118">
        <v>393</v>
      </c>
      <c r="G134" s="118">
        <v>36</v>
      </c>
      <c r="H134" s="118">
        <f t="shared" si="21"/>
        <v>429</v>
      </c>
      <c r="I134" s="118">
        <v>817</v>
      </c>
      <c r="J134" s="118">
        <v>58</v>
      </c>
      <c r="K134" s="118">
        <f t="shared" si="22"/>
        <v>875</v>
      </c>
      <c r="L134" s="118">
        <f t="shared" si="23"/>
        <v>1623</v>
      </c>
      <c r="M134" s="118">
        <f t="shared" si="24"/>
        <v>1759</v>
      </c>
      <c r="N134" s="117">
        <f t="shared" si="25"/>
        <v>0.92268334280841391</v>
      </c>
      <c r="P134" s="89">
        <f t="shared" si="26"/>
        <v>0</v>
      </c>
      <c r="Q134" s="89">
        <v>7307</v>
      </c>
      <c r="R134" s="89" t="s">
        <v>301</v>
      </c>
      <c r="S134" s="149">
        <v>1623</v>
      </c>
      <c r="T134" s="149">
        <v>1759</v>
      </c>
      <c r="U134" s="209">
        <v>0.92268334280841391</v>
      </c>
      <c r="V134" s="149">
        <f t="shared" si="27"/>
        <v>0</v>
      </c>
      <c r="W134" s="149">
        <f t="shared" si="28"/>
        <v>0</v>
      </c>
      <c r="X134" s="210">
        <f t="shared" si="29"/>
        <v>0</v>
      </c>
    </row>
    <row r="135" spans="1:24" s="31" customFormat="1" x14ac:dyDescent="0.25">
      <c r="A135" s="71">
        <v>7308</v>
      </c>
      <c r="B135" s="72" t="s">
        <v>226</v>
      </c>
      <c r="C135" s="118">
        <v>1247</v>
      </c>
      <c r="D135" s="118">
        <v>111</v>
      </c>
      <c r="E135" s="118">
        <f t="shared" si="20"/>
        <v>1358</v>
      </c>
      <c r="F135" s="118">
        <v>1268</v>
      </c>
      <c r="G135" s="118">
        <v>129</v>
      </c>
      <c r="H135" s="118">
        <f t="shared" si="21"/>
        <v>1397</v>
      </c>
      <c r="I135" s="118">
        <v>660</v>
      </c>
      <c r="J135" s="118">
        <v>67</v>
      </c>
      <c r="K135" s="118">
        <f t="shared" si="22"/>
        <v>727</v>
      </c>
      <c r="L135" s="118">
        <f t="shared" si="23"/>
        <v>3175</v>
      </c>
      <c r="M135" s="118">
        <f t="shared" si="24"/>
        <v>3482</v>
      </c>
      <c r="N135" s="117">
        <f t="shared" si="25"/>
        <v>0.91183228029867891</v>
      </c>
      <c r="P135" s="89">
        <f t="shared" si="26"/>
        <v>0</v>
      </c>
      <c r="Q135" s="89">
        <v>7308</v>
      </c>
      <c r="R135" s="89" t="s">
        <v>226</v>
      </c>
      <c r="S135" s="149">
        <v>3175</v>
      </c>
      <c r="T135" s="149">
        <v>3482</v>
      </c>
      <c r="U135" s="209">
        <v>0.91183228029867891</v>
      </c>
      <c r="V135" s="149">
        <f t="shared" si="27"/>
        <v>0</v>
      </c>
      <c r="W135" s="149">
        <f t="shared" si="28"/>
        <v>0</v>
      </c>
      <c r="X135" s="210">
        <f t="shared" si="29"/>
        <v>0</v>
      </c>
    </row>
    <row r="136" spans="1:24" s="31" customFormat="1" x14ac:dyDescent="0.25">
      <c r="A136" s="71">
        <v>7309</v>
      </c>
      <c r="B136" s="72" t="s">
        <v>302</v>
      </c>
      <c r="C136" s="118">
        <v>0</v>
      </c>
      <c r="D136" s="118">
        <v>0</v>
      </c>
      <c r="E136" s="118">
        <f t="shared" si="20"/>
        <v>0</v>
      </c>
      <c r="F136" s="118">
        <v>0</v>
      </c>
      <c r="G136" s="118">
        <v>0</v>
      </c>
      <c r="H136" s="118">
        <f t="shared" si="21"/>
        <v>0</v>
      </c>
      <c r="I136" s="118">
        <v>332</v>
      </c>
      <c r="J136" s="118">
        <v>25</v>
      </c>
      <c r="K136" s="118">
        <f t="shared" si="22"/>
        <v>357</v>
      </c>
      <c r="L136" s="118">
        <f t="shared" si="23"/>
        <v>332</v>
      </c>
      <c r="M136" s="118">
        <f t="shared" si="24"/>
        <v>357</v>
      </c>
      <c r="N136" s="117">
        <f t="shared" si="25"/>
        <v>0.92997198879551823</v>
      </c>
      <c r="P136" s="89">
        <f t="shared" si="26"/>
        <v>0</v>
      </c>
      <c r="Q136" s="89">
        <v>7309</v>
      </c>
      <c r="R136" s="89" t="s">
        <v>302</v>
      </c>
      <c r="S136" s="149">
        <v>332</v>
      </c>
      <c r="T136" s="149">
        <v>357</v>
      </c>
      <c r="U136" s="209">
        <v>0.92997198879551823</v>
      </c>
      <c r="V136" s="149">
        <f t="shared" si="27"/>
        <v>0</v>
      </c>
      <c r="W136" s="149">
        <f t="shared" si="28"/>
        <v>0</v>
      </c>
      <c r="X136" s="210">
        <f t="shared" si="29"/>
        <v>0</v>
      </c>
    </row>
    <row r="137" spans="1:24" s="31" customFormat="1" x14ac:dyDescent="0.25">
      <c r="A137" s="71">
        <v>7401</v>
      </c>
      <c r="B137" s="72" t="s">
        <v>123</v>
      </c>
      <c r="C137" s="118">
        <v>5322</v>
      </c>
      <c r="D137" s="118">
        <v>1579</v>
      </c>
      <c r="E137" s="118">
        <f t="shared" si="20"/>
        <v>6901</v>
      </c>
      <c r="F137" s="118">
        <v>5821</v>
      </c>
      <c r="G137" s="118">
        <v>1703</v>
      </c>
      <c r="H137" s="118">
        <f t="shared" si="21"/>
        <v>7524</v>
      </c>
      <c r="I137" s="118">
        <v>2849</v>
      </c>
      <c r="J137" s="118">
        <v>1722</v>
      </c>
      <c r="K137" s="118">
        <f t="shared" si="22"/>
        <v>4571</v>
      </c>
      <c r="L137" s="118">
        <f t="shared" si="23"/>
        <v>13992</v>
      </c>
      <c r="M137" s="118">
        <f t="shared" si="24"/>
        <v>18996</v>
      </c>
      <c r="N137" s="117">
        <f t="shared" si="25"/>
        <v>0.73657612128869232</v>
      </c>
      <c r="P137" s="89">
        <f t="shared" si="26"/>
        <v>0</v>
      </c>
      <c r="Q137" s="89">
        <v>7401</v>
      </c>
      <c r="R137" s="89" t="s">
        <v>123</v>
      </c>
      <c r="S137" s="149">
        <v>13992</v>
      </c>
      <c r="T137" s="149">
        <v>18996</v>
      </c>
      <c r="U137" s="209">
        <v>0.73657612128869232</v>
      </c>
      <c r="V137" s="149">
        <f t="shared" si="27"/>
        <v>0</v>
      </c>
      <c r="W137" s="149">
        <f t="shared" si="28"/>
        <v>0</v>
      </c>
      <c r="X137" s="210">
        <f t="shared" si="29"/>
        <v>0</v>
      </c>
    </row>
    <row r="138" spans="1:24" s="31" customFormat="1" x14ac:dyDescent="0.25">
      <c r="A138" s="71">
        <v>7402</v>
      </c>
      <c r="B138" s="72" t="s">
        <v>143</v>
      </c>
      <c r="C138" s="118">
        <v>370</v>
      </c>
      <c r="D138" s="118">
        <v>51</v>
      </c>
      <c r="E138" s="118">
        <f t="shared" si="20"/>
        <v>421</v>
      </c>
      <c r="F138" s="118">
        <v>742</v>
      </c>
      <c r="G138" s="118">
        <v>90</v>
      </c>
      <c r="H138" s="118">
        <f t="shared" si="21"/>
        <v>832</v>
      </c>
      <c r="I138" s="118">
        <v>347</v>
      </c>
      <c r="J138" s="118">
        <v>144</v>
      </c>
      <c r="K138" s="118">
        <f t="shared" si="22"/>
        <v>491</v>
      </c>
      <c r="L138" s="118">
        <f t="shared" si="23"/>
        <v>1459</v>
      </c>
      <c r="M138" s="118">
        <f t="shared" si="24"/>
        <v>1744</v>
      </c>
      <c r="N138" s="117">
        <f t="shared" si="25"/>
        <v>0.8365825688073395</v>
      </c>
      <c r="P138" s="89">
        <f t="shared" si="26"/>
        <v>0</v>
      </c>
      <c r="Q138" s="89">
        <v>7402</v>
      </c>
      <c r="R138" s="89" t="s">
        <v>143</v>
      </c>
      <c r="S138" s="149">
        <v>1459</v>
      </c>
      <c r="T138" s="149">
        <v>1744</v>
      </c>
      <c r="U138" s="209">
        <v>0.8365825688073395</v>
      </c>
      <c r="V138" s="149">
        <f t="shared" si="27"/>
        <v>0</v>
      </c>
      <c r="W138" s="149">
        <f t="shared" si="28"/>
        <v>0</v>
      </c>
      <c r="X138" s="210">
        <f t="shared" si="29"/>
        <v>0</v>
      </c>
    </row>
    <row r="139" spans="1:24" s="31" customFormat="1" x14ac:dyDescent="0.25">
      <c r="A139" s="71">
        <v>7403</v>
      </c>
      <c r="B139" s="72" t="s">
        <v>137</v>
      </c>
      <c r="C139" s="118">
        <v>509</v>
      </c>
      <c r="D139" s="118">
        <v>236</v>
      </c>
      <c r="E139" s="118">
        <f t="shared" si="20"/>
        <v>745</v>
      </c>
      <c r="F139" s="118">
        <v>539</v>
      </c>
      <c r="G139" s="118">
        <v>197</v>
      </c>
      <c r="H139" s="118">
        <f t="shared" si="21"/>
        <v>736</v>
      </c>
      <c r="I139" s="118">
        <v>509</v>
      </c>
      <c r="J139" s="118">
        <v>146</v>
      </c>
      <c r="K139" s="118">
        <f t="shared" si="22"/>
        <v>655</v>
      </c>
      <c r="L139" s="118">
        <f t="shared" si="23"/>
        <v>1557</v>
      </c>
      <c r="M139" s="118">
        <f t="shared" si="24"/>
        <v>2136</v>
      </c>
      <c r="N139" s="117">
        <f t="shared" si="25"/>
        <v>0.7289325842696629</v>
      </c>
      <c r="P139" s="89">
        <f t="shared" si="26"/>
        <v>0</v>
      </c>
      <c r="Q139" s="89">
        <v>7403</v>
      </c>
      <c r="R139" s="89" t="s">
        <v>137</v>
      </c>
      <c r="S139" s="149">
        <v>1557</v>
      </c>
      <c r="T139" s="149">
        <v>2136</v>
      </c>
      <c r="U139" s="209">
        <v>0.7289325842696629</v>
      </c>
      <c r="V139" s="149">
        <f t="shared" si="27"/>
        <v>0</v>
      </c>
      <c r="W139" s="149">
        <f t="shared" si="28"/>
        <v>0</v>
      </c>
      <c r="X139" s="210">
        <f t="shared" si="29"/>
        <v>0</v>
      </c>
    </row>
    <row r="140" spans="1:24" s="31" customFormat="1" x14ac:dyDescent="0.25">
      <c r="A140" s="71">
        <v>7404</v>
      </c>
      <c r="B140" s="72" t="s">
        <v>172</v>
      </c>
      <c r="C140" s="118">
        <v>2492</v>
      </c>
      <c r="D140" s="118">
        <v>236</v>
      </c>
      <c r="E140" s="118">
        <f t="shared" si="20"/>
        <v>2728</v>
      </c>
      <c r="F140" s="118">
        <v>1174</v>
      </c>
      <c r="G140" s="118">
        <v>290</v>
      </c>
      <c r="H140" s="118">
        <f t="shared" si="21"/>
        <v>1464</v>
      </c>
      <c r="I140" s="118">
        <v>1337</v>
      </c>
      <c r="J140" s="118">
        <v>164</v>
      </c>
      <c r="K140" s="118">
        <f t="shared" si="22"/>
        <v>1501</v>
      </c>
      <c r="L140" s="118">
        <f t="shared" si="23"/>
        <v>5003</v>
      </c>
      <c r="M140" s="118">
        <f t="shared" si="24"/>
        <v>5693</v>
      </c>
      <c r="N140" s="117">
        <f t="shared" si="25"/>
        <v>0.8787985245037766</v>
      </c>
      <c r="P140" s="89">
        <f t="shared" si="26"/>
        <v>0</v>
      </c>
      <c r="Q140" s="89">
        <v>7404</v>
      </c>
      <c r="R140" s="89" t="s">
        <v>172</v>
      </c>
      <c r="S140" s="149">
        <v>5003</v>
      </c>
      <c r="T140" s="149">
        <v>5693</v>
      </c>
      <c r="U140" s="209">
        <v>0.8787985245037766</v>
      </c>
      <c r="V140" s="149">
        <f t="shared" si="27"/>
        <v>0</v>
      </c>
      <c r="W140" s="149">
        <f t="shared" si="28"/>
        <v>0</v>
      </c>
      <c r="X140" s="210">
        <f t="shared" si="29"/>
        <v>0</v>
      </c>
    </row>
    <row r="141" spans="1:24" s="31" customFormat="1" x14ac:dyDescent="0.25">
      <c r="A141" s="71">
        <v>7405</v>
      </c>
      <c r="B141" s="72" t="s">
        <v>133</v>
      </c>
      <c r="C141" s="118">
        <v>294</v>
      </c>
      <c r="D141" s="118">
        <v>59</v>
      </c>
      <c r="E141" s="118">
        <f t="shared" si="20"/>
        <v>353</v>
      </c>
      <c r="F141" s="118">
        <v>283</v>
      </c>
      <c r="G141" s="118">
        <v>89</v>
      </c>
      <c r="H141" s="118">
        <f t="shared" si="21"/>
        <v>372</v>
      </c>
      <c r="I141" s="118">
        <v>283</v>
      </c>
      <c r="J141" s="118">
        <v>111</v>
      </c>
      <c r="K141" s="118">
        <f t="shared" si="22"/>
        <v>394</v>
      </c>
      <c r="L141" s="118">
        <f t="shared" si="23"/>
        <v>860</v>
      </c>
      <c r="M141" s="118">
        <f t="shared" si="24"/>
        <v>1119</v>
      </c>
      <c r="N141" s="117">
        <f t="shared" si="25"/>
        <v>0.76854334226988386</v>
      </c>
      <c r="P141" s="89">
        <f t="shared" si="26"/>
        <v>0</v>
      </c>
      <c r="Q141" s="89">
        <v>7405</v>
      </c>
      <c r="R141" s="89" t="s">
        <v>133</v>
      </c>
      <c r="S141" s="149">
        <v>860</v>
      </c>
      <c r="T141" s="149">
        <v>1119</v>
      </c>
      <c r="U141" s="209">
        <v>0.76854334226988386</v>
      </c>
      <c r="V141" s="149">
        <f t="shared" si="27"/>
        <v>0</v>
      </c>
      <c r="W141" s="149">
        <f t="shared" si="28"/>
        <v>0</v>
      </c>
      <c r="X141" s="210">
        <f t="shared" si="29"/>
        <v>0</v>
      </c>
    </row>
    <row r="142" spans="1:24" s="31" customFormat="1" x14ac:dyDescent="0.25">
      <c r="A142" s="71">
        <v>7406</v>
      </c>
      <c r="B142" s="72" t="s">
        <v>3</v>
      </c>
      <c r="C142" s="118">
        <v>1013</v>
      </c>
      <c r="D142" s="118">
        <v>185</v>
      </c>
      <c r="E142" s="118">
        <f t="shared" si="20"/>
        <v>1198</v>
      </c>
      <c r="F142" s="118">
        <v>905</v>
      </c>
      <c r="G142" s="118">
        <v>353</v>
      </c>
      <c r="H142" s="118">
        <f t="shared" si="21"/>
        <v>1258</v>
      </c>
      <c r="I142" s="118">
        <v>1007</v>
      </c>
      <c r="J142" s="118">
        <v>303</v>
      </c>
      <c r="K142" s="118">
        <f t="shared" si="22"/>
        <v>1310</v>
      </c>
      <c r="L142" s="118">
        <f t="shared" si="23"/>
        <v>2925</v>
      </c>
      <c r="M142" s="118">
        <f t="shared" si="24"/>
        <v>3766</v>
      </c>
      <c r="N142" s="117">
        <f t="shared" si="25"/>
        <v>0.77668613913967077</v>
      </c>
      <c r="P142" s="89">
        <f t="shared" si="26"/>
        <v>0</v>
      </c>
      <c r="Q142" s="89">
        <v>7406</v>
      </c>
      <c r="R142" s="89" t="s">
        <v>3</v>
      </c>
      <c r="S142" s="149">
        <v>2925</v>
      </c>
      <c r="T142" s="149">
        <v>3766</v>
      </c>
      <c r="U142" s="209">
        <v>0.77668613913967077</v>
      </c>
      <c r="V142" s="149">
        <f t="shared" si="27"/>
        <v>0</v>
      </c>
      <c r="W142" s="149">
        <f t="shared" si="28"/>
        <v>0</v>
      </c>
      <c r="X142" s="210">
        <f t="shared" si="29"/>
        <v>0</v>
      </c>
    </row>
    <row r="143" spans="1:24" s="31" customFormat="1" x14ac:dyDescent="0.25">
      <c r="A143" s="71">
        <v>7407</v>
      </c>
      <c r="B143" s="72" t="s">
        <v>173</v>
      </c>
      <c r="C143" s="118">
        <v>662</v>
      </c>
      <c r="D143" s="118">
        <v>22</v>
      </c>
      <c r="E143" s="118">
        <f t="shared" si="20"/>
        <v>684</v>
      </c>
      <c r="F143" s="118">
        <v>303</v>
      </c>
      <c r="G143" s="118">
        <v>159</v>
      </c>
      <c r="H143" s="118">
        <f t="shared" si="21"/>
        <v>462</v>
      </c>
      <c r="I143" s="118">
        <v>219</v>
      </c>
      <c r="J143" s="118">
        <v>61</v>
      </c>
      <c r="K143" s="118">
        <f t="shared" si="22"/>
        <v>280</v>
      </c>
      <c r="L143" s="118">
        <f t="shared" si="23"/>
        <v>1184</v>
      </c>
      <c r="M143" s="118">
        <f t="shared" si="24"/>
        <v>1426</v>
      </c>
      <c r="N143" s="117">
        <f t="shared" si="25"/>
        <v>0.83029453015427768</v>
      </c>
      <c r="P143" s="89">
        <f t="shared" si="26"/>
        <v>0</v>
      </c>
      <c r="Q143" s="89">
        <v>7407</v>
      </c>
      <c r="R143" s="89" t="s">
        <v>173</v>
      </c>
      <c r="S143" s="149">
        <v>1184</v>
      </c>
      <c r="T143" s="149">
        <v>1426</v>
      </c>
      <c r="U143" s="209">
        <v>0.83029453015427768</v>
      </c>
      <c r="V143" s="149">
        <f t="shared" si="27"/>
        <v>0</v>
      </c>
      <c r="W143" s="149">
        <f t="shared" si="28"/>
        <v>0</v>
      </c>
      <c r="X143" s="210">
        <f t="shared" si="29"/>
        <v>0</v>
      </c>
    </row>
    <row r="144" spans="1:24" s="31" customFormat="1" x14ac:dyDescent="0.25">
      <c r="A144" s="71">
        <v>7408</v>
      </c>
      <c r="B144" s="72" t="s">
        <v>129</v>
      </c>
      <c r="C144" s="118">
        <v>636</v>
      </c>
      <c r="D144" s="118">
        <v>0</v>
      </c>
      <c r="E144" s="118">
        <f t="shared" si="20"/>
        <v>636</v>
      </c>
      <c r="F144" s="118">
        <v>664</v>
      </c>
      <c r="G144" s="118">
        <v>165</v>
      </c>
      <c r="H144" s="118">
        <f t="shared" si="21"/>
        <v>829</v>
      </c>
      <c r="I144" s="118">
        <v>690</v>
      </c>
      <c r="J144" s="118">
        <v>135</v>
      </c>
      <c r="K144" s="118">
        <f t="shared" si="22"/>
        <v>825</v>
      </c>
      <c r="L144" s="118">
        <f t="shared" si="23"/>
        <v>1990</v>
      </c>
      <c r="M144" s="118">
        <f t="shared" si="24"/>
        <v>2290</v>
      </c>
      <c r="N144" s="117">
        <f t="shared" si="25"/>
        <v>0.86899563318777295</v>
      </c>
      <c r="P144" s="89">
        <f t="shared" si="26"/>
        <v>0</v>
      </c>
      <c r="Q144" s="89">
        <v>7408</v>
      </c>
      <c r="R144" s="89" t="s">
        <v>129</v>
      </c>
      <c r="S144" s="149">
        <v>1990</v>
      </c>
      <c r="T144" s="149">
        <v>2290</v>
      </c>
      <c r="U144" s="209">
        <v>0.86899563318777295</v>
      </c>
      <c r="V144" s="149">
        <f t="shared" si="27"/>
        <v>0</v>
      </c>
      <c r="W144" s="149">
        <f t="shared" si="28"/>
        <v>0</v>
      </c>
      <c r="X144" s="210">
        <f t="shared" si="29"/>
        <v>0</v>
      </c>
    </row>
    <row r="145" spans="1:24" s="31" customFormat="1" x14ac:dyDescent="0.25">
      <c r="A145" s="71">
        <v>8101</v>
      </c>
      <c r="B145" s="72" t="s">
        <v>127</v>
      </c>
      <c r="C145" s="118">
        <v>11829</v>
      </c>
      <c r="D145" s="118">
        <v>4902</v>
      </c>
      <c r="E145" s="118">
        <f t="shared" si="20"/>
        <v>16731</v>
      </c>
      <c r="F145" s="118">
        <v>11859</v>
      </c>
      <c r="G145" s="118">
        <v>5804</v>
      </c>
      <c r="H145" s="118">
        <f t="shared" si="21"/>
        <v>17663</v>
      </c>
      <c r="I145" s="118">
        <v>11887</v>
      </c>
      <c r="J145" s="118">
        <v>6341</v>
      </c>
      <c r="K145" s="118">
        <f t="shared" si="22"/>
        <v>18228</v>
      </c>
      <c r="L145" s="118">
        <f t="shared" si="23"/>
        <v>35575</v>
      </c>
      <c r="M145" s="118">
        <f t="shared" si="24"/>
        <v>52622</v>
      </c>
      <c r="N145" s="117">
        <f t="shared" si="25"/>
        <v>0.67604804074341529</v>
      </c>
      <c r="P145" s="89">
        <f t="shared" si="26"/>
        <v>0</v>
      </c>
      <c r="Q145" s="89">
        <v>8101</v>
      </c>
      <c r="R145" s="89" t="s">
        <v>127</v>
      </c>
      <c r="S145" s="149">
        <v>35575</v>
      </c>
      <c r="T145" s="149">
        <v>52622</v>
      </c>
      <c r="U145" s="209">
        <v>0.67604804074341529</v>
      </c>
      <c r="V145" s="149">
        <f t="shared" si="27"/>
        <v>0</v>
      </c>
      <c r="W145" s="149">
        <f t="shared" si="28"/>
        <v>0</v>
      </c>
      <c r="X145" s="210">
        <f t="shared" si="29"/>
        <v>0</v>
      </c>
    </row>
    <row r="146" spans="1:24" s="31" customFormat="1" x14ac:dyDescent="0.25">
      <c r="A146" s="71">
        <v>8102</v>
      </c>
      <c r="B146" s="72" t="s">
        <v>84</v>
      </c>
      <c r="C146" s="118">
        <v>3712</v>
      </c>
      <c r="D146" s="118">
        <v>1187</v>
      </c>
      <c r="E146" s="118">
        <f t="shared" si="20"/>
        <v>4899</v>
      </c>
      <c r="F146" s="118">
        <v>1921</v>
      </c>
      <c r="G146" s="118">
        <v>822</v>
      </c>
      <c r="H146" s="118">
        <f t="shared" si="21"/>
        <v>2743</v>
      </c>
      <c r="I146" s="118">
        <v>1960</v>
      </c>
      <c r="J146" s="118">
        <v>914</v>
      </c>
      <c r="K146" s="118">
        <f t="shared" si="22"/>
        <v>2874</v>
      </c>
      <c r="L146" s="118">
        <f t="shared" si="23"/>
        <v>7593</v>
      </c>
      <c r="M146" s="118">
        <f t="shared" si="24"/>
        <v>10516</v>
      </c>
      <c r="N146" s="117">
        <f t="shared" si="25"/>
        <v>0.72204260174971469</v>
      </c>
      <c r="P146" s="89">
        <f t="shared" si="26"/>
        <v>0</v>
      </c>
      <c r="Q146" s="89">
        <v>8102</v>
      </c>
      <c r="R146" s="89" t="s">
        <v>84</v>
      </c>
      <c r="S146" s="149">
        <v>7593</v>
      </c>
      <c r="T146" s="149">
        <v>10516</v>
      </c>
      <c r="U146" s="209">
        <v>0.72204260174971469</v>
      </c>
      <c r="V146" s="149">
        <f t="shared" si="27"/>
        <v>0</v>
      </c>
      <c r="W146" s="149">
        <f t="shared" si="28"/>
        <v>0</v>
      </c>
      <c r="X146" s="210">
        <f t="shared" si="29"/>
        <v>0</v>
      </c>
    </row>
    <row r="147" spans="1:24" s="31" customFormat="1" x14ac:dyDescent="0.25">
      <c r="A147" s="71">
        <v>8103</v>
      </c>
      <c r="B147" s="72" t="s">
        <v>48</v>
      </c>
      <c r="C147" s="118">
        <v>1259</v>
      </c>
      <c r="D147" s="118">
        <v>600</v>
      </c>
      <c r="E147" s="118">
        <f t="shared" si="20"/>
        <v>1859</v>
      </c>
      <c r="F147" s="118">
        <v>22212</v>
      </c>
      <c r="G147" s="118">
        <v>705</v>
      </c>
      <c r="H147" s="118">
        <f t="shared" si="21"/>
        <v>22917</v>
      </c>
      <c r="I147" s="118">
        <v>2390</v>
      </c>
      <c r="J147" s="118">
        <v>810</v>
      </c>
      <c r="K147" s="118">
        <f t="shared" si="22"/>
        <v>3200</v>
      </c>
      <c r="L147" s="118">
        <f t="shared" si="23"/>
        <v>25861</v>
      </c>
      <c r="M147" s="118">
        <f t="shared" si="24"/>
        <v>27976</v>
      </c>
      <c r="N147" s="117">
        <f t="shared" si="25"/>
        <v>0.92439948527309124</v>
      </c>
      <c r="P147" s="89">
        <f t="shared" si="26"/>
        <v>0</v>
      </c>
      <c r="Q147" s="89">
        <v>8103</v>
      </c>
      <c r="R147" s="89" t="s">
        <v>48</v>
      </c>
      <c r="S147" s="149">
        <v>25861</v>
      </c>
      <c r="T147" s="149">
        <v>27976</v>
      </c>
      <c r="U147" s="209">
        <v>0.92439948527309124</v>
      </c>
      <c r="V147" s="149">
        <f t="shared" si="27"/>
        <v>0</v>
      </c>
      <c r="W147" s="149">
        <f t="shared" si="28"/>
        <v>0</v>
      </c>
      <c r="X147" s="210">
        <f t="shared" si="29"/>
        <v>0</v>
      </c>
    </row>
    <row r="148" spans="1:24" s="31" customFormat="1" x14ac:dyDescent="0.25">
      <c r="A148" s="71">
        <v>8104</v>
      </c>
      <c r="B148" s="72" t="s">
        <v>272</v>
      </c>
      <c r="C148" s="118">
        <v>140</v>
      </c>
      <c r="D148" s="118">
        <v>22</v>
      </c>
      <c r="E148" s="118">
        <f t="shared" si="20"/>
        <v>162</v>
      </c>
      <c r="F148" s="118">
        <v>157</v>
      </c>
      <c r="G148" s="118">
        <v>18</v>
      </c>
      <c r="H148" s="118">
        <f t="shared" si="21"/>
        <v>175</v>
      </c>
      <c r="I148" s="118">
        <v>171</v>
      </c>
      <c r="J148" s="118">
        <v>7</v>
      </c>
      <c r="K148" s="118">
        <f t="shared" si="22"/>
        <v>178</v>
      </c>
      <c r="L148" s="118">
        <f t="shared" si="23"/>
        <v>468</v>
      </c>
      <c r="M148" s="118">
        <f t="shared" si="24"/>
        <v>515</v>
      </c>
      <c r="N148" s="117">
        <f t="shared" si="25"/>
        <v>0.90873786407766988</v>
      </c>
      <c r="P148" s="89">
        <f t="shared" si="26"/>
        <v>0</v>
      </c>
      <c r="Q148" s="89">
        <v>8104</v>
      </c>
      <c r="R148" s="89" t="s">
        <v>272</v>
      </c>
      <c r="S148" s="149">
        <v>468</v>
      </c>
      <c r="T148" s="149">
        <v>515</v>
      </c>
      <c r="U148" s="209">
        <v>0.90873786407766988</v>
      </c>
      <c r="V148" s="149">
        <f t="shared" si="27"/>
        <v>0</v>
      </c>
      <c r="W148" s="149">
        <f t="shared" si="28"/>
        <v>0</v>
      </c>
      <c r="X148" s="210">
        <f t="shared" si="29"/>
        <v>0</v>
      </c>
    </row>
    <row r="149" spans="1:24" s="31" customFormat="1" x14ac:dyDescent="0.25">
      <c r="A149" s="71">
        <v>8105</v>
      </c>
      <c r="B149" s="72" t="s">
        <v>26</v>
      </c>
      <c r="C149" s="118">
        <v>364</v>
      </c>
      <c r="D149" s="118">
        <v>182</v>
      </c>
      <c r="E149" s="118">
        <f t="shared" si="20"/>
        <v>546</v>
      </c>
      <c r="F149" s="118">
        <v>381</v>
      </c>
      <c r="G149" s="118">
        <v>250</v>
      </c>
      <c r="H149" s="118">
        <f t="shared" si="21"/>
        <v>631</v>
      </c>
      <c r="I149" s="118">
        <v>489</v>
      </c>
      <c r="J149" s="118">
        <v>663</v>
      </c>
      <c r="K149" s="118">
        <f t="shared" si="22"/>
        <v>1152</v>
      </c>
      <c r="L149" s="118">
        <f t="shared" si="23"/>
        <v>1234</v>
      </c>
      <c r="M149" s="118">
        <f t="shared" si="24"/>
        <v>2329</v>
      </c>
      <c r="N149" s="117">
        <f t="shared" si="25"/>
        <v>0.52984113353370543</v>
      </c>
      <c r="P149" s="89">
        <f t="shared" si="26"/>
        <v>0</v>
      </c>
      <c r="Q149" s="89">
        <v>8105</v>
      </c>
      <c r="R149" s="89" t="s">
        <v>26</v>
      </c>
      <c r="S149" s="149">
        <v>1234</v>
      </c>
      <c r="T149" s="149">
        <v>2329</v>
      </c>
      <c r="U149" s="209">
        <v>0.52984113353370543</v>
      </c>
      <c r="V149" s="149">
        <f t="shared" si="27"/>
        <v>0</v>
      </c>
      <c r="W149" s="149">
        <f t="shared" si="28"/>
        <v>0</v>
      </c>
      <c r="X149" s="210">
        <f t="shared" si="29"/>
        <v>0</v>
      </c>
    </row>
    <row r="150" spans="1:24" s="31" customFormat="1" x14ac:dyDescent="0.25">
      <c r="A150" s="71">
        <v>8106</v>
      </c>
      <c r="B150" s="72" t="s">
        <v>174</v>
      </c>
      <c r="C150" s="118">
        <v>1181</v>
      </c>
      <c r="D150" s="118">
        <v>368</v>
      </c>
      <c r="E150" s="118">
        <f t="shared" si="20"/>
        <v>1549</v>
      </c>
      <c r="F150" s="118">
        <v>2035</v>
      </c>
      <c r="G150" s="118">
        <v>508</v>
      </c>
      <c r="H150" s="118">
        <f t="shared" si="21"/>
        <v>2543</v>
      </c>
      <c r="I150" s="118">
        <v>1539</v>
      </c>
      <c r="J150" s="118">
        <v>517</v>
      </c>
      <c r="K150" s="118">
        <f t="shared" si="22"/>
        <v>2056</v>
      </c>
      <c r="L150" s="118">
        <f t="shared" si="23"/>
        <v>4755</v>
      </c>
      <c r="M150" s="118">
        <f t="shared" si="24"/>
        <v>6148</v>
      </c>
      <c r="N150" s="117">
        <f t="shared" si="25"/>
        <v>0.77342225113858165</v>
      </c>
      <c r="P150" s="89">
        <f t="shared" si="26"/>
        <v>0</v>
      </c>
      <c r="Q150" s="89">
        <v>8106</v>
      </c>
      <c r="R150" s="89" t="s">
        <v>174</v>
      </c>
      <c r="S150" s="149">
        <v>4755</v>
      </c>
      <c r="T150" s="149">
        <v>6148</v>
      </c>
      <c r="U150" s="209">
        <v>0.77342225113858165</v>
      </c>
      <c r="V150" s="149">
        <f t="shared" si="27"/>
        <v>0</v>
      </c>
      <c r="W150" s="149">
        <f t="shared" si="28"/>
        <v>0</v>
      </c>
      <c r="X150" s="210">
        <f t="shared" si="29"/>
        <v>0</v>
      </c>
    </row>
    <row r="151" spans="1:24" s="31" customFormat="1" x14ac:dyDescent="0.25">
      <c r="A151" s="71">
        <v>8107</v>
      </c>
      <c r="B151" s="72" t="s">
        <v>72</v>
      </c>
      <c r="C151" s="118">
        <v>1439</v>
      </c>
      <c r="D151" s="118">
        <v>237</v>
      </c>
      <c r="E151" s="118">
        <f t="shared" si="20"/>
        <v>1676</v>
      </c>
      <c r="F151" s="118">
        <v>842</v>
      </c>
      <c r="G151" s="118">
        <v>95</v>
      </c>
      <c r="H151" s="118">
        <f t="shared" si="21"/>
        <v>937</v>
      </c>
      <c r="I151" s="118">
        <v>894</v>
      </c>
      <c r="J151" s="118">
        <v>125</v>
      </c>
      <c r="K151" s="118">
        <f t="shared" si="22"/>
        <v>1019</v>
      </c>
      <c r="L151" s="118">
        <f t="shared" si="23"/>
        <v>3175</v>
      </c>
      <c r="M151" s="118">
        <f t="shared" si="24"/>
        <v>3632</v>
      </c>
      <c r="N151" s="117">
        <f t="shared" si="25"/>
        <v>0.87417400881057272</v>
      </c>
      <c r="P151" s="89">
        <f t="shared" si="26"/>
        <v>0</v>
      </c>
      <c r="Q151" s="89">
        <v>8107</v>
      </c>
      <c r="R151" s="89" t="s">
        <v>72</v>
      </c>
      <c r="S151" s="149">
        <v>3175</v>
      </c>
      <c r="T151" s="149">
        <v>3632</v>
      </c>
      <c r="U151" s="209">
        <v>0.87417400881057272</v>
      </c>
      <c r="V151" s="149">
        <f t="shared" si="27"/>
        <v>0</v>
      </c>
      <c r="W151" s="149">
        <f t="shared" si="28"/>
        <v>0</v>
      </c>
      <c r="X151" s="210">
        <f t="shared" si="29"/>
        <v>0</v>
      </c>
    </row>
    <row r="152" spans="1:24" s="31" customFormat="1" x14ac:dyDescent="0.25">
      <c r="A152" s="71">
        <v>8108</v>
      </c>
      <c r="B152" s="72" t="s">
        <v>303</v>
      </c>
      <c r="C152" s="118">
        <v>1880</v>
      </c>
      <c r="D152" s="118">
        <v>629</v>
      </c>
      <c r="E152" s="118">
        <f t="shared" si="20"/>
        <v>2509</v>
      </c>
      <c r="F152" s="118">
        <v>2080</v>
      </c>
      <c r="G152" s="118">
        <v>787</v>
      </c>
      <c r="H152" s="118">
        <f t="shared" si="21"/>
        <v>2867</v>
      </c>
      <c r="I152" s="118">
        <v>2040</v>
      </c>
      <c r="J152" s="118">
        <v>964</v>
      </c>
      <c r="K152" s="118">
        <f t="shared" si="22"/>
        <v>3004</v>
      </c>
      <c r="L152" s="118">
        <f t="shared" si="23"/>
        <v>6000</v>
      </c>
      <c r="M152" s="118">
        <f t="shared" si="24"/>
        <v>8380</v>
      </c>
      <c r="N152" s="117">
        <f t="shared" si="25"/>
        <v>0.71599045346062051</v>
      </c>
      <c r="P152" s="89">
        <f t="shared" si="26"/>
        <v>0</v>
      </c>
      <c r="Q152" s="89">
        <v>8108</v>
      </c>
      <c r="R152" s="89" t="s">
        <v>303</v>
      </c>
      <c r="S152" s="149">
        <v>6000</v>
      </c>
      <c r="T152" s="149">
        <v>8380</v>
      </c>
      <c r="U152" s="209">
        <v>0.71599045346062051</v>
      </c>
      <c r="V152" s="149">
        <f t="shared" si="27"/>
        <v>0</v>
      </c>
      <c r="W152" s="149">
        <f t="shared" si="28"/>
        <v>0</v>
      </c>
      <c r="X152" s="210">
        <f t="shared" si="29"/>
        <v>0</v>
      </c>
    </row>
    <row r="153" spans="1:24" s="31" customFormat="1" x14ac:dyDescent="0.25">
      <c r="A153" s="71">
        <v>8109</v>
      </c>
      <c r="B153" s="72" t="s">
        <v>304</v>
      </c>
      <c r="C153" s="118">
        <v>463</v>
      </c>
      <c r="D153" s="118">
        <v>51</v>
      </c>
      <c r="E153" s="118">
        <f t="shared" si="20"/>
        <v>514</v>
      </c>
      <c r="F153" s="118">
        <v>484</v>
      </c>
      <c r="G153" s="118">
        <v>89</v>
      </c>
      <c r="H153" s="118">
        <f t="shared" si="21"/>
        <v>573</v>
      </c>
      <c r="I153" s="118">
        <v>477</v>
      </c>
      <c r="J153" s="118">
        <v>100</v>
      </c>
      <c r="K153" s="118">
        <f t="shared" si="22"/>
        <v>577</v>
      </c>
      <c r="L153" s="118">
        <f t="shared" si="23"/>
        <v>1424</v>
      </c>
      <c r="M153" s="118">
        <f t="shared" si="24"/>
        <v>1664</v>
      </c>
      <c r="N153" s="117">
        <f t="shared" si="25"/>
        <v>0.85576923076923073</v>
      </c>
      <c r="P153" s="89">
        <f t="shared" si="26"/>
        <v>0</v>
      </c>
      <c r="Q153" s="89">
        <v>8109</v>
      </c>
      <c r="R153" s="89" t="s">
        <v>304</v>
      </c>
      <c r="S153" s="149">
        <v>1424</v>
      </c>
      <c r="T153" s="149">
        <v>1664</v>
      </c>
      <c r="U153" s="209">
        <v>0.85576923076923073</v>
      </c>
      <c r="V153" s="149">
        <f t="shared" si="27"/>
        <v>0</v>
      </c>
      <c r="W153" s="149">
        <f t="shared" si="28"/>
        <v>0</v>
      </c>
      <c r="X153" s="210">
        <f t="shared" si="29"/>
        <v>0</v>
      </c>
    </row>
    <row r="154" spans="1:24" s="31" customFormat="1" x14ac:dyDescent="0.25">
      <c r="A154" s="71">
        <v>8110</v>
      </c>
      <c r="B154" s="72" t="s">
        <v>79</v>
      </c>
      <c r="C154" s="118">
        <v>3491</v>
      </c>
      <c r="D154" s="118">
        <v>188</v>
      </c>
      <c r="E154" s="118">
        <f t="shared" si="20"/>
        <v>3679</v>
      </c>
      <c r="F154" s="118">
        <v>3948</v>
      </c>
      <c r="G154" s="118">
        <v>122</v>
      </c>
      <c r="H154" s="118">
        <f t="shared" si="21"/>
        <v>4070</v>
      </c>
      <c r="I154" s="118">
        <v>3864</v>
      </c>
      <c r="J154" s="118">
        <v>186</v>
      </c>
      <c r="K154" s="118">
        <f t="shared" si="22"/>
        <v>4050</v>
      </c>
      <c r="L154" s="118">
        <f t="shared" si="23"/>
        <v>11303</v>
      </c>
      <c r="M154" s="118">
        <f t="shared" si="24"/>
        <v>11799</v>
      </c>
      <c r="N154" s="117">
        <f t="shared" si="25"/>
        <v>0.95796253919823715</v>
      </c>
      <c r="P154" s="89">
        <f t="shared" si="26"/>
        <v>0</v>
      </c>
      <c r="Q154" s="89">
        <v>8110</v>
      </c>
      <c r="R154" s="89" t="s">
        <v>79</v>
      </c>
      <c r="S154" s="149">
        <v>11303</v>
      </c>
      <c r="T154" s="149">
        <v>11799</v>
      </c>
      <c r="U154" s="209">
        <v>0.95796253919823715</v>
      </c>
      <c r="V154" s="149">
        <f t="shared" si="27"/>
        <v>0</v>
      </c>
      <c r="W154" s="149">
        <f t="shared" si="28"/>
        <v>0</v>
      </c>
      <c r="X154" s="210">
        <f t="shared" si="29"/>
        <v>0</v>
      </c>
    </row>
    <row r="155" spans="1:24" s="31" customFormat="1" x14ac:dyDescent="0.25">
      <c r="A155" s="71">
        <v>8111</v>
      </c>
      <c r="B155" s="72" t="s">
        <v>56</v>
      </c>
      <c r="C155" s="118">
        <v>839</v>
      </c>
      <c r="D155" s="118">
        <v>420</v>
      </c>
      <c r="E155" s="118">
        <f t="shared" si="20"/>
        <v>1259</v>
      </c>
      <c r="F155" s="118">
        <v>1311</v>
      </c>
      <c r="G155" s="118">
        <v>508</v>
      </c>
      <c r="H155" s="118">
        <f t="shared" si="21"/>
        <v>1819</v>
      </c>
      <c r="I155" s="118">
        <v>1378</v>
      </c>
      <c r="J155" s="118">
        <v>464</v>
      </c>
      <c r="K155" s="118">
        <f t="shared" si="22"/>
        <v>1842</v>
      </c>
      <c r="L155" s="118">
        <f t="shared" si="23"/>
        <v>3528</v>
      </c>
      <c r="M155" s="118">
        <f t="shared" si="24"/>
        <v>4920</v>
      </c>
      <c r="N155" s="117">
        <f t="shared" si="25"/>
        <v>0.71707317073170729</v>
      </c>
      <c r="P155" s="89">
        <f t="shared" si="26"/>
        <v>0</v>
      </c>
      <c r="Q155" s="89">
        <v>8111</v>
      </c>
      <c r="R155" s="89" t="s">
        <v>56</v>
      </c>
      <c r="S155" s="149">
        <v>3528</v>
      </c>
      <c r="T155" s="149">
        <v>4920</v>
      </c>
      <c r="U155" s="209">
        <v>0.71707317073170729</v>
      </c>
      <c r="V155" s="149">
        <f t="shared" si="27"/>
        <v>0</v>
      </c>
      <c r="W155" s="149">
        <f t="shared" si="28"/>
        <v>0</v>
      </c>
      <c r="X155" s="210">
        <f t="shared" si="29"/>
        <v>0</v>
      </c>
    </row>
    <row r="156" spans="1:24" s="31" customFormat="1" x14ac:dyDescent="0.25">
      <c r="A156" s="71">
        <v>8112</v>
      </c>
      <c r="B156" s="72" t="s">
        <v>122</v>
      </c>
      <c r="C156" s="118">
        <v>1639</v>
      </c>
      <c r="D156" s="118">
        <v>197</v>
      </c>
      <c r="E156" s="118">
        <f t="shared" si="20"/>
        <v>1836</v>
      </c>
      <c r="F156" s="118">
        <v>1628</v>
      </c>
      <c r="G156" s="118">
        <v>68</v>
      </c>
      <c r="H156" s="118">
        <f t="shared" si="21"/>
        <v>1696</v>
      </c>
      <c r="I156" s="118">
        <v>1161</v>
      </c>
      <c r="J156" s="118">
        <v>24</v>
      </c>
      <c r="K156" s="118">
        <f t="shared" si="22"/>
        <v>1185</v>
      </c>
      <c r="L156" s="118">
        <f t="shared" si="23"/>
        <v>4428</v>
      </c>
      <c r="M156" s="118">
        <f t="shared" si="24"/>
        <v>4717</v>
      </c>
      <c r="N156" s="117">
        <f t="shared" si="25"/>
        <v>0.93873224507101971</v>
      </c>
      <c r="P156" s="89">
        <f t="shared" si="26"/>
        <v>0</v>
      </c>
      <c r="Q156" s="89">
        <v>8112</v>
      </c>
      <c r="R156" s="89" t="s">
        <v>122</v>
      </c>
      <c r="S156" s="149">
        <v>4428</v>
      </c>
      <c r="T156" s="149">
        <v>4717</v>
      </c>
      <c r="U156" s="209">
        <v>0.93873224507101971</v>
      </c>
      <c r="V156" s="149">
        <f t="shared" si="27"/>
        <v>0</v>
      </c>
      <c r="W156" s="149">
        <f t="shared" si="28"/>
        <v>0</v>
      </c>
      <c r="X156" s="210">
        <f t="shared" si="29"/>
        <v>0</v>
      </c>
    </row>
    <row r="157" spans="1:24" s="31" customFormat="1" x14ac:dyDescent="0.25">
      <c r="A157" s="71">
        <v>8201</v>
      </c>
      <c r="B157" s="72" t="s">
        <v>234</v>
      </c>
      <c r="C157" s="118">
        <v>546</v>
      </c>
      <c r="D157" s="118">
        <v>430</v>
      </c>
      <c r="E157" s="118">
        <f t="shared" si="20"/>
        <v>976</v>
      </c>
      <c r="F157" s="118">
        <v>516</v>
      </c>
      <c r="G157" s="118">
        <v>329</v>
      </c>
      <c r="H157" s="118">
        <f t="shared" si="21"/>
        <v>845</v>
      </c>
      <c r="I157" s="118">
        <v>1138</v>
      </c>
      <c r="J157" s="118">
        <v>314</v>
      </c>
      <c r="K157" s="118">
        <f t="shared" si="22"/>
        <v>1452</v>
      </c>
      <c r="L157" s="118">
        <f t="shared" si="23"/>
        <v>2200</v>
      </c>
      <c r="M157" s="118">
        <f t="shared" si="24"/>
        <v>3273</v>
      </c>
      <c r="N157" s="117">
        <f t="shared" si="25"/>
        <v>0.67216620837152463</v>
      </c>
      <c r="P157" s="89">
        <f t="shared" si="26"/>
        <v>0</v>
      </c>
      <c r="Q157" s="89">
        <v>8201</v>
      </c>
      <c r="R157" s="89" t="s">
        <v>234</v>
      </c>
      <c r="S157" s="149">
        <v>2200</v>
      </c>
      <c r="T157" s="149">
        <v>3273</v>
      </c>
      <c r="U157" s="209">
        <v>0.67216620837152463</v>
      </c>
      <c r="V157" s="149">
        <f t="shared" si="27"/>
        <v>0</v>
      </c>
      <c r="W157" s="149">
        <f t="shared" si="28"/>
        <v>0</v>
      </c>
      <c r="X157" s="210">
        <f t="shared" si="29"/>
        <v>0</v>
      </c>
    </row>
    <row r="158" spans="1:24" s="31" customFormat="1" x14ac:dyDescent="0.25">
      <c r="A158" s="71">
        <v>8202</v>
      </c>
      <c r="B158" s="72" t="s">
        <v>305</v>
      </c>
      <c r="C158" s="118">
        <v>751</v>
      </c>
      <c r="D158" s="118">
        <v>173</v>
      </c>
      <c r="E158" s="118">
        <f t="shared" si="20"/>
        <v>924</v>
      </c>
      <c r="F158" s="118">
        <v>1522</v>
      </c>
      <c r="G158" s="118">
        <v>407</v>
      </c>
      <c r="H158" s="118">
        <f t="shared" si="21"/>
        <v>1929</v>
      </c>
      <c r="I158" s="118">
        <v>1565</v>
      </c>
      <c r="J158" s="118">
        <v>298</v>
      </c>
      <c r="K158" s="118">
        <f t="shared" si="22"/>
        <v>1863</v>
      </c>
      <c r="L158" s="118">
        <f t="shared" si="23"/>
        <v>3838</v>
      </c>
      <c r="M158" s="118">
        <f t="shared" si="24"/>
        <v>4716</v>
      </c>
      <c r="N158" s="117">
        <f t="shared" si="25"/>
        <v>0.81382527565733676</v>
      </c>
      <c r="P158" s="89">
        <f t="shared" si="26"/>
        <v>0</v>
      </c>
      <c r="Q158" s="89">
        <v>8202</v>
      </c>
      <c r="R158" s="89" t="s">
        <v>305</v>
      </c>
      <c r="S158" s="149">
        <v>3838</v>
      </c>
      <c r="T158" s="149">
        <v>4716</v>
      </c>
      <c r="U158" s="209">
        <v>0.81382527565733676</v>
      </c>
      <c r="V158" s="149">
        <f t="shared" si="27"/>
        <v>0</v>
      </c>
      <c r="W158" s="149">
        <f t="shared" si="28"/>
        <v>0</v>
      </c>
      <c r="X158" s="210">
        <f t="shared" si="29"/>
        <v>0</v>
      </c>
    </row>
    <row r="159" spans="1:24" s="31" customFormat="1" x14ac:dyDescent="0.25">
      <c r="A159" s="71">
        <v>8203</v>
      </c>
      <c r="B159" s="72" t="s">
        <v>16</v>
      </c>
      <c r="C159" s="118">
        <v>801</v>
      </c>
      <c r="D159" s="118">
        <v>183</v>
      </c>
      <c r="E159" s="118">
        <f t="shared" si="20"/>
        <v>984</v>
      </c>
      <c r="F159" s="118">
        <v>1956</v>
      </c>
      <c r="G159" s="118">
        <v>480</v>
      </c>
      <c r="H159" s="118">
        <f t="shared" si="21"/>
        <v>2436</v>
      </c>
      <c r="I159" s="118">
        <v>754</v>
      </c>
      <c r="J159" s="118">
        <v>278</v>
      </c>
      <c r="K159" s="118">
        <f t="shared" si="22"/>
        <v>1032</v>
      </c>
      <c r="L159" s="118">
        <f t="shared" si="23"/>
        <v>3511</v>
      </c>
      <c r="M159" s="118">
        <f t="shared" si="24"/>
        <v>4452</v>
      </c>
      <c r="N159" s="117">
        <f t="shared" si="25"/>
        <v>0.78863432165318958</v>
      </c>
      <c r="P159" s="89">
        <f t="shared" si="26"/>
        <v>0</v>
      </c>
      <c r="Q159" s="89">
        <v>8203</v>
      </c>
      <c r="R159" s="89" t="s">
        <v>16</v>
      </c>
      <c r="S159" s="149">
        <v>3511</v>
      </c>
      <c r="T159" s="149">
        <v>4452</v>
      </c>
      <c r="U159" s="209">
        <v>0.78863432165318958</v>
      </c>
      <c r="V159" s="149">
        <f t="shared" si="27"/>
        <v>0</v>
      </c>
      <c r="W159" s="149">
        <f t="shared" si="28"/>
        <v>0</v>
      </c>
      <c r="X159" s="210">
        <f t="shared" si="29"/>
        <v>0</v>
      </c>
    </row>
    <row r="160" spans="1:24" s="31" customFormat="1" x14ac:dyDescent="0.25">
      <c r="A160" s="71">
        <v>8204</v>
      </c>
      <c r="B160" s="72" t="s">
        <v>306</v>
      </c>
      <c r="C160" s="118">
        <v>177</v>
      </c>
      <c r="D160" s="118">
        <v>24</v>
      </c>
      <c r="E160" s="118">
        <f t="shared" si="20"/>
        <v>201</v>
      </c>
      <c r="F160" s="118">
        <v>154</v>
      </c>
      <c r="G160" s="118">
        <v>21</v>
      </c>
      <c r="H160" s="118">
        <f t="shared" si="21"/>
        <v>175</v>
      </c>
      <c r="I160" s="118">
        <v>278</v>
      </c>
      <c r="J160" s="118">
        <v>43</v>
      </c>
      <c r="K160" s="118">
        <f t="shared" si="22"/>
        <v>321</v>
      </c>
      <c r="L160" s="118">
        <f t="shared" si="23"/>
        <v>609</v>
      </c>
      <c r="M160" s="118">
        <f t="shared" si="24"/>
        <v>697</v>
      </c>
      <c r="N160" s="117">
        <f t="shared" si="25"/>
        <v>0.8737446197991392</v>
      </c>
      <c r="P160" s="89">
        <f t="shared" si="26"/>
        <v>0</v>
      </c>
      <c r="Q160" s="89">
        <v>8204</v>
      </c>
      <c r="R160" s="89" t="s">
        <v>306</v>
      </c>
      <c r="S160" s="149">
        <v>609</v>
      </c>
      <c r="T160" s="149">
        <v>697</v>
      </c>
      <c r="U160" s="209">
        <v>0.8737446197991392</v>
      </c>
      <c r="V160" s="149">
        <f t="shared" si="27"/>
        <v>0</v>
      </c>
      <c r="W160" s="149">
        <f t="shared" si="28"/>
        <v>0</v>
      </c>
      <c r="X160" s="210">
        <f t="shared" si="29"/>
        <v>0</v>
      </c>
    </row>
    <row r="161" spans="1:24" s="31" customFormat="1" x14ac:dyDescent="0.25">
      <c r="A161" s="71">
        <v>8205</v>
      </c>
      <c r="B161" s="72" t="s">
        <v>307</v>
      </c>
      <c r="C161" s="118">
        <v>637</v>
      </c>
      <c r="D161" s="118">
        <v>131</v>
      </c>
      <c r="E161" s="118">
        <f t="shared" si="20"/>
        <v>768</v>
      </c>
      <c r="F161" s="118">
        <v>680</v>
      </c>
      <c r="G161" s="118">
        <v>178</v>
      </c>
      <c r="H161" s="118">
        <f t="shared" si="21"/>
        <v>858</v>
      </c>
      <c r="I161" s="118">
        <v>668</v>
      </c>
      <c r="J161" s="118">
        <v>241</v>
      </c>
      <c r="K161" s="118">
        <f t="shared" si="22"/>
        <v>909</v>
      </c>
      <c r="L161" s="118">
        <f t="shared" si="23"/>
        <v>1985</v>
      </c>
      <c r="M161" s="118">
        <f t="shared" si="24"/>
        <v>2535</v>
      </c>
      <c r="N161" s="117">
        <f t="shared" si="25"/>
        <v>0.78303747534516766</v>
      </c>
      <c r="P161" s="89">
        <f t="shared" si="26"/>
        <v>0</v>
      </c>
      <c r="Q161" s="89">
        <v>8205</v>
      </c>
      <c r="R161" s="89" t="s">
        <v>307</v>
      </c>
      <c r="S161" s="149">
        <v>1985</v>
      </c>
      <c r="T161" s="149">
        <v>2535</v>
      </c>
      <c r="U161" s="209">
        <v>0.78303747534516766</v>
      </c>
      <c r="V161" s="149">
        <f t="shared" si="27"/>
        <v>0</v>
      </c>
      <c r="W161" s="149">
        <f t="shared" si="28"/>
        <v>0</v>
      </c>
      <c r="X161" s="210">
        <f t="shared" si="29"/>
        <v>0</v>
      </c>
    </row>
    <row r="162" spans="1:24" s="31" customFormat="1" x14ac:dyDescent="0.25">
      <c r="A162" s="71">
        <v>8206</v>
      </c>
      <c r="B162" s="72" t="s">
        <v>308</v>
      </c>
      <c r="C162" s="118">
        <v>362</v>
      </c>
      <c r="D162" s="118">
        <v>129</v>
      </c>
      <c r="E162" s="118">
        <f t="shared" si="20"/>
        <v>491</v>
      </c>
      <c r="F162" s="118">
        <v>0</v>
      </c>
      <c r="G162" s="118">
        <v>0</v>
      </c>
      <c r="H162" s="118">
        <f t="shared" si="21"/>
        <v>0</v>
      </c>
      <c r="I162" s="118">
        <v>0</v>
      </c>
      <c r="J162" s="118">
        <v>0</v>
      </c>
      <c r="K162" s="118">
        <f t="shared" si="22"/>
        <v>0</v>
      </c>
      <c r="L162" s="118">
        <f t="shared" si="23"/>
        <v>362</v>
      </c>
      <c r="M162" s="118">
        <f t="shared" si="24"/>
        <v>491</v>
      </c>
      <c r="N162" s="117">
        <f t="shared" si="25"/>
        <v>0.7372708757637475</v>
      </c>
      <c r="P162" s="89">
        <f t="shared" si="26"/>
        <v>0</v>
      </c>
      <c r="Q162" s="89">
        <v>8206</v>
      </c>
      <c r="R162" s="89" t="s">
        <v>512</v>
      </c>
      <c r="S162" s="149">
        <v>362</v>
      </c>
      <c r="T162" s="149">
        <v>491</v>
      </c>
      <c r="U162" s="209">
        <v>0.7372708757637475</v>
      </c>
      <c r="V162" s="149">
        <f t="shared" si="27"/>
        <v>0</v>
      </c>
      <c r="W162" s="149">
        <f t="shared" si="28"/>
        <v>0</v>
      </c>
      <c r="X162" s="210">
        <f t="shared" si="29"/>
        <v>0</v>
      </c>
    </row>
    <row r="163" spans="1:24" s="31" customFormat="1" x14ac:dyDescent="0.25">
      <c r="A163" s="71">
        <v>8207</v>
      </c>
      <c r="B163" s="72" t="s">
        <v>309</v>
      </c>
      <c r="C163" s="118">
        <v>157</v>
      </c>
      <c r="D163" s="118">
        <v>23</v>
      </c>
      <c r="E163" s="118">
        <f t="shared" si="20"/>
        <v>180</v>
      </c>
      <c r="F163" s="118">
        <v>174</v>
      </c>
      <c r="G163" s="118">
        <v>25</v>
      </c>
      <c r="H163" s="118">
        <f t="shared" si="21"/>
        <v>199</v>
      </c>
      <c r="I163" s="118">
        <v>228</v>
      </c>
      <c r="J163" s="118">
        <v>29</v>
      </c>
      <c r="K163" s="118">
        <f t="shared" si="22"/>
        <v>257</v>
      </c>
      <c r="L163" s="118">
        <f t="shared" si="23"/>
        <v>559</v>
      </c>
      <c r="M163" s="118">
        <f t="shared" si="24"/>
        <v>636</v>
      </c>
      <c r="N163" s="117">
        <f t="shared" si="25"/>
        <v>0.87893081761006286</v>
      </c>
      <c r="P163" s="89">
        <f t="shared" si="26"/>
        <v>0</v>
      </c>
      <c r="Q163" s="89">
        <v>8207</v>
      </c>
      <c r="R163" s="89" t="s">
        <v>309</v>
      </c>
      <c r="S163" s="149">
        <v>559</v>
      </c>
      <c r="T163" s="149">
        <v>636</v>
      </c>
      <c r="U163" s="209">
        <v>0.87893081761006286</v>
      </c>
      <c r="V163" s="149">
        <f t="shared" si="27"/>
        <v>0</v>
      </c>
      <c r="W163" s="149">
        <f t="shared" si="28"/>
        <v>0</v>
      </c>
      <c r="X163" s="210">
        <f t="shared" si="29"/>
        <v>0</v>
      </c>
    </row>
    <row r="164" spans="1:24" s="31" customFormat="1" x14ac:dyDescent="0.25">
      <c r="A164" s="71">
        <v>8301</v>
      </c>
      <c r="B164" s="72" t="s">
        <v>125</v>
      </c>
      <c r="C164" s="118">
        <v>9416</v>
      </c>
      <c r="D164" s="118">
        <v>2013</v>
      </c>
      <c r="E164" s="118">
        <f t="shared" si="20"/>
        <v>11429</v>
      </c>
      <c r="F164" s="118">
        <v>10127</v>
      </c>
      <c r="G164" s="118">
        <v>1844</v>
      </c>
      <c r="H164" s="118">
        <f t="shared" si="21"/>
        <v>11971</v>
      </c>
      <c r="I164" s="118">
        <v>5178</v>
      </c>
      <c r="J164" s="118">
        <v>974</v>
      </c>
      <c r="K164" s="118">
        <f t="shared" si="22"/>
        <v>6152</v>
      </c>
      <c r="L164" s="118">
        <f t="shared" si="23"/>
        <v>24721</v>
      </c>
      <c r="M164" s="118">
        <f t="shared" si="24"/>
        <v>29552</v>
      </c>
      <c r="N164" s="117">
        <f t="shared" si="25"/>
        <v>0.83652544667027617</v>
      </c>
      <c r="P164" s="89">
        <f t="shared" si="26"/>
        <v>0</v>
      </c>
      <c r="Q164" s="89">
        <v>8301</v>
      </c>
      <c r="R164" s="89" t="s">
        <v>125</v>
      </c>
      <c r="S164" s="149">
        <v>24721</v>
      </c>
      <c r="T164" s="149">
        <v>29552</v>
      </c>
      <c r="U164" s="209">
        <v>0.83652544667027617</v>
      </c>
      <c r="V164" s="149">
        <f t="shared" si="27"/>
        <v>0</v>
      </c>
      <c r="W164" s="149">
        <f t="shared" si="28"/>
        <v>0</v>
      </c>
      <c r="X164" s="210">
        <f t="shared" si="29"/>
        <v>0</v>
      </c>
    </row>
    <row r="165" spans="1:24" s="31" customFormat="1" x14ac:dyDescent="0.25">
      <c r="A165" s="71">
        <v>8302</v>
      </c>
      <c r="B165" s="72" t="s">
        <v>95</v>
      </c>
      <c r="C165" s="118">
        <v>117</v>
      </c>
      <c r="D165" s="118">
        <v>8</v>
      </c>
      <c r="E165" s="118">
        <f t="shared" si="20"/>
        <v>125</v>
      </c>
      <c r="F165" s="118">
        <v>117</v>
      </c>
      <c r="G165" s="118">
        <v>14</v>
      </c>
      <c r="H165" s="118">
        <f t="shared" si="21"/>
        <v>131</v>
      </c>
      <c r="I165" s="118">
        <v>115</v>
      </c>
      <c r="J165" s="118">
        <v>12</v>
      </c>
      <c r="K165" s="118">
        <f t="shared" si="22"/>
        <v>127</v>
      </c>
      <c r="L165" s="118">
        <f t="shared" si="23"/>
        <v>349</v>
      </c>
      <c r="M165" s="118">
        <f t="shared" si="24"/>
        <v>383</v>
      </c>
      <c r="N165" s="117">
        <f t="shared" si="25"/>
        <v>0.91122715404699739</v>
      </c>
      <c r="P165" s="89">
        <f t="shared" si="26"/>
        <v>0</v>
      </c>
      <c r="Q165" s="89">
        <v>8302</v>
      </c>
      <c r="R165" s="89" t="s">
        <v>95</v>
      </c>
      <c r="S165" s="149">
        <v>349</v>
      </c>
      <c r="T165" s="149">
        <v>383</v>
      </c>
      <c r="U165" s="209">
        <v>0.91122715404699739</v>
      </c>
      <c r="V165" s="149">
        <f t="shared" si="27"/>
        <v>0</v>
      </c>
      <c r="W165" s="149">
        <f t="shared" si="28"/>
        <v>0</v>
      </c>
      <c r="X165" s="210">
        <f t="shared" si="29"/>
        <v>0</v>
      </c>
    </row>
    <row r="166" spans="1:24" s="31" customFormat="1" x14ac:dyDescent="0.25">
      <c r="A166" s="71">
        <v>8303</v>
      </c>
      <c r="B166" s="72" t="s">
        <v>310</v>
      </c>
      <c r="C166" s="118">
        <v>784</v>
      </c>
      <c r="D166" s="118">
        <v>234</v>
      </c>
      <c r="E166" s="118">
        <f t="shared" si="20"/>
        <v>1018</v>
      </c>
      <c r="F166" s="118">
        <v>857</v>
      </c>
      <c r="G166" s="118">
        <v>293</v>
      </c>
      <c r="H166" s="118">
        <f t="shared" si="21"/>
        <v>1150</v>
      </c>
      <c r="I166" s="118">
        <v>906</v>
      </c>
      <c r="J166" s="118">
        <v>150</v>
      </c>
      <c r="K166" s="118">
        <f t="shared" si="22"/>
        <v>1056</v>
      </c>
      <c r="L166" s="118">
        <f t="shared" si="23"/>
        <v>2547</v>
      </c>
      <c r="M166" s="118">
        <f t="shared" si="24"/>
        <v>3224</v>
      </c>
      <c r="N166" s="117">
        <f t="shared" si="25"/>
        <v>0.79001240694789077</v>
      </c>
      <c r="P166" s="89">
        <f t="shared" si="26"/>
        <v>0</v>
      </c>
      <c r="Q166" s="89">
        <v>8303</v>
      </c>
      <c r="R166" s="89" t="s">
        <v>310</v>
      </c>
      <c r="S166" s="149">
        <v>2547</v>
      </c>
      <c r="T166" s="149">
        <v>3224</v>
      </c>
      <c r="U166" s="209">
        <v>0.79001240694789077</v>
      </c>
      <c r="V166" s="149">
        <f t="shared" si="27"/>
        <v>0</v>
      </c>
      <c r="W166" s="149">
        <f t="shared" si="28"/>
        <v>0</v>
      </c>
      <c r="X166" s="210">
        <f t="shared" si="29"/>
        <v>0</v>
      </c>
    </row>
    <row r="167" spans="1:24" s="31" customFormat="1" x14ac:dyDescent="0.25">
      <c r="A167" s="71">
        <v>8304</v>
      </c>
      <c r="B167" s="72" t="s">
        <v>81</v>
      </c>
      <c r="C167" s="118">
        <v>578</v>
      </c>
      <c r="D167" s="118">
        <v>31</v>
      </c>
      <c r="E167" s="118">
        <f t="shared" si="20"/>
        <v>609</v>
      </c>
      <c r="F167" s="118">
        <v>592</v>
      </c>
      <c r="G167" s="118">
        <v>27</v>
      </c>
      <c r="H167" s="118">
        <f t="shared" si="21"/>
        <v>619</v>
      </c>
      <c r="I167" s="118">
        <v>661</v>
      </c>
      <c r="J167" s="118">
        <v>79</v>
      </c>
      <c r="K167" s="118">
        <f t="shared" si="22"/>
        <v>740</v>
      </c>
      <c r="L167" s="118">
        <f t="shared" si="23"/>
        <v>1831</v>
      </c>
      <c r="M167" s="118">
        <f t="shared" si="24"/>
        <v>1968</v>
      </c>
      <c r="N167" s="117">
        <f t="shared" si="25"/>
        <v>0.93038617886178865</v>
      </c>
      <c r="P167" s="89">
        <f t="shared" si="26"/>
        <v>0</v>
      </c>
      <c r="Q167" s="89">
        <v>8304</v>
      </c>
      <c r="R167" s="89" t="s">
        <v>81</v>
      </c>
      <c r="S167" s="149">
        <v>1831</v>
      </c>
      <c r="T167" s="149">
        <v>1968</v>
      </c>
      <c r="U167" s="209">
        <v>0.93038617886178865</v>
      </c>
      <c r="V167" s="149">
        <f t="shared" si="27"/>
        <v>0</v>
      </c>
      <c r="W167" s="149">
        <f t="shared" si="28"/>
        <v>0</v>
      </c>
      <c r="X167" s="210">
        <f t="shared" si="29"/>
        <v>0</v>
      </c>
    </row>
    <row r="168" spans="1:24" s="31" customFormat="1" x14ac:dyDescent="0.25">
      <c r="A168" s="71">
        <v>8305</v>
      </c>
      <c r="B168" s="72" t="s">
        <v>311</v>
      </c>
      <c r="C168" s="118">
        <v>1329</v>
      </c>
      <c r="D168" s="118">
        <v>229</v>
      </c>
      <c r="E168" s="118">
        <f t="shared" si="20"/>
        <v>1558</v>
      </c>
      <c r="F168" s="118">
        <v>711</v>
      </c>
      <c r="G168" s="118">
        <v>192</v>
      </c>
      <c r="H168" s="118">
        <f t="shared" si="21"/>
        <v>903</v>
      </c>
      <c r="I168" s="118">
        <v>0</v>
      </c>
      <c r="J168" s="118">
        <v>0</v>
      </c>
      <c r="K168" s="118">
        <f t="shared" si="22"/>
        <v>0</v>
      </c>
      <c r="L168" s="118">
        <f t="shared" si="23"/>
        <v>2040</v>
      </c>
      <c r="M168" s="118">
        <f t="shared" si="24"/>
        <v>2461</v>
      </c>
      <c r="N168" s="117">
        <f t="shared" si="25"/>
        <v>0.82893132872815933</v>
      </c>
      <c r="P168" s="89">
        <f t="shared" si="26"/>
        <v>0</v>
      </c>
      <c r="Q168" s="89">
        <v>8305</v>
      </c>
      <c r="R168" s="89" t="s">
        <v>311</v>
      </c>
      <c r="S168" s="149">
        <v>2040</v>
      </c>
      <c r="T168" s="149">
        <v>2461</v>
      </c>
      <c r="U168" s="209">
        <v>0.82893132872815933</v>
      </c>
      <c r="V168" s="149">
        <f t="shared" si="27"/>
        <v>0</v>
      </c>
      <c r="W168" s="149">
        <f t="shared" si="28"/>
        <v>0</v>
      </c>
      <c r="X168" s="210">
        <f t="shared" si="29"/>
        <v>0</v>
      </c>
    </row>
    <row r="169" spans="1:24" s="31" customFormat="1" x14ac:dyDescent="0.25">
      <c r="A169" s="71">
        <v>8306</v>
      </c>
      <c r="B169" s="72" t="s">
        <v>312</v>
      </c>
      <c r="C169" s="118">
        <v>1049</v>
      </c>
      <c r="D169" s="118">
        <v>112</v>
      </c>
      <c r="E169" s="118">
        <f t="shared" si="20"/>
        <v>1161</v>
      </c>
      <c r="F169" s="118">
        <v>1132</v>
      </c>
      <c r="G169" s="118">
        <v>120</v>
      </c>
      <c r="H169" s="118">
        <f t="shared" si="21"/>
        <v>1252</v>
      </c>
      <c r="I169" s="118">
        <v>1176</v>
      </c>
      <c r="J169" s="118">
        <v>197</v>
      </c>
      <c r="K169" s="118">
        <f t="shared" si="22"/>
        <v>1373</v>
      </c>
      <c r="L169" s="118">
        <f t="shared" si="23"/>
        <v>3357</v>
      </c>
      <c r="M169" s="118">
        <f t="shared" si="24"/>
        <v>3786</v>
      </c>
      <c r="N169" s="117">
        <f t="shared" si="25"/>
        <v>0.8866877971473851</v>
      </c>
      <c r="P169" s="89">
        <f t="shared" si="26"/>
        <v>0</v>
      </c>
      <c r="Q169" s="89">
        <v>8306</v>
      </c>
      <c r="R169" s="89" t="s">
        <v>312</v>
      </c>
      <c r="S169" s="149">
        <v>3357</v>
      </c>
      <c r="T169" s="149">
        <v>3786</v>
      </c>
      <c r="U169" s="209">
        <v>0.8866877971473851</v>
      </c>
      <c r="V169" s="149">
        <f t="shared" si="27"/>
        <v>0</v>
      </c>
      <c r="W169" s="149">
        <f t="shared" si="28"/>
        <v>0</v>
      </c>
      <c r="X169" s="210">
        <f t="shared" si="29"/>
        <v>0</v>
      </c>
    </row>
    <row r="170" spans="1:24" s="31" customFormat="1" x14ac:dyDescent="0.25">
      <c r="A170" s="71">
        <v>8307</v>
      </c>
      <c r="B170" s="72" t="s">
        <v>224</v>
      </c>
      <c r="C170" s="118">
        <v>142</v>
      </c>
      <c r="D170" s="118">
        <v>105</v>
      </c>
      <c r="E170" s="118">
        <f t="shared" si="20"/>
        <v>247</v>
      </c>
      <c r="F170" s="118">
        <v>113</v>
      </c>
      <c r="G170" s="118">
        <v>139</v>
      </c>
      <c r="H170" s="118">
        <f t="shared" si="21"/>
        <v>252</v>
      </c>
      <c r="I170" s="118">
        <v>176</v>
      </c>
      <c r="J170" s="118">
        <v>87</v>
      </c>
      <c r="K170" s="118">
        <f t="shared" si="22"/>
        <v>263</v>
      </c>
      <c r="L170" s="118">
        <f t="shared" si="23"/>
        <v>431</v>
      </c>
      <c r="M170" s="118">
        <f t="shared" si="24"/>
        <v>762</v>
      </c>
      <c r="N170" s="117">
        <f t="shared" si="25"/>
        <v>0.56561679790026242</v>
      </c>
      <c r="P170" s="89">
        <f t="shared" si="26"/>
        <v>0</v>
      </c>
      <c r="Q170" s="89">
        <v>8307</v>
      </c>
      <c r="R170" s="89" t="s">
        <v>224</v>
      </c>
      <c r="S170" s="149">
        <v>431</v>
      </c>
      <c r="T170" s="149">
        <v>762</v>
      </c>
      <c r="U170" s="209">
        <v>0.56561679790026242</v>
      </c>
      <c r="V170" s="149">
        <f t="shared" si="27"/>
        <v>0</v>
      </c>
      <c r="W170" s="149">
        <f t="shared" si="28"/>
        <v>0</v>
      </c>
      <c r="X170" s="210">
        <f t="shared" si="29"/>
        <v>0</v>
      </c>
    </row>
    <row r="171" spans="1:24" s="31" customFormat="1" x14ac:dyDescent="0.25">
      <c r="A171" s="71">
        <v>8308</v>
      </c>
      <c r="B171" s="72" t="s">
        <v>175</v>
      </c>
      <c r="C171" s="118">
        <v>75</v>
      </c>
      <c r="D171" s="118">
        <v>3</v>
      </c>
      <c r="E171" s="118">
        <f t="shared" si="20"/>
        <v>78</v>
      </c>
      <c r="F171" s="118">
        <v>76</v>
      </c>
      <c r="G171" s="118">
        <v>2</v>
      </c>
      <c r="H171" s="118">
        <f t="shared" si="21"/>
        <v>78</v>
      </c>
      <c r="I171" s="118">
        <v>95</v>
      </c>
      <c r="J171" s="118">
        <v>4</v>
      </c>
      <c r="K171" s="118">
        <f t="shared" si="22"/>
        <v>99</v>
      </c>
      <c r="L171" s="118">
        <f t="shared" si="23"/>
        <v>246</v>
      </c>
      <c r="M171" s="118">
        <f t="shared" si="24"/>
        <v>255</v>
      </c>
      <c r="N171" s="117">
        <f t="shared" si="25"/>
        <v>0.96470588235294119</v>
      </c>
      <c r="P171" s="89">
        <f t="shared" si="26"/>
        <v>0</v>
      </c>
      <c r="Q171" s="89">
        <v>8308</v>
      </c>
      <c r="R171" s="89" t="s">
        <v>175</v>
      </c>
      <c r="S171" s="149">
        <v>246</v>
      </c>
      <c r="T171" s="149">
        <v>255</v>
      </c>
      <c r="U171" s="209">
        <v>0.96470588235294119</v>
      </c>
      <c r="V171" s="149">
        <f t="shared" si="27"/>
        <v>0</v>
      </c>
      <c r="W171" s="149">
        <f t="shared" si="28"/>
        <v>0</v>
      </c>
      <c r="X171" s="210">
        <f t="shared" si="29"/>
        <v>0</v>
      </c>
    </row>
    <row r="172" spans="1:24" s="31" customFormat="1" x14ac:dyDescent="0.25">
      <c r="A172" s="71">
        <v>8309</v>
      </c>
      <c r="B172" s="72" t="s">
        <v>176</v>
      </c>
      <c r="C172" s="118">
        <v>0</v>
      </c>
      <c r="D172" s="118">
        <v>0</v>
      </c>
      <c r="E172" s="118">
        <f t="shared" si="20"/>
        <v>0</v>
      </c>
      <c r="F172" s="118">
        <v>246</v>
      </c>
      <c r="G172" s="118">
        <v>17</v>
      </c>
      <c r="H172" s="118">
        <f t="shared" si="21"/>
        <v>263</v>
      </c>
      <c r="I172" s="118">
        <v>237</v>
      </c>
      <c r="J172" s="118">
        <v>14</v>
      </c>
      <c r="K172" s="118">
        <f t="shared" si="22"/>
        <v>251</v>
      </c>
      <c r="L172" s="118">
        <f t="shared" si="23"/>
        <v>483</v>
      </c>
      <c r="M172" s="118">
        <f t="shared" si="24"/>
        <v>514</v>
      </c>
      <c r="N172" s="117">
        <f t="shared" si="25"/>
        <v>0.93968871595330739</v>
      </c>
      <c r="P172" s="89">
        <f t="shared" si="26"/>
        <v>0</v>
      </c>
      <c r="Q172" s="89">
        <v>8309</v>
      </c>
      <c r="R172" s="89" t="s">
        <v>176</v>
      </c>
      <c r="S172" s="149">
        <v>483</v>
      </c>
      <c r="T172" s="149">
        <v>514</v>
      </c>
      <c r="U172" s="209">
        <v>0.93968871595330739</v>
      </c>
      <c r="V172" s="149">
        <f t="shared" si="27"/>
        <v>0</v>
      </c>
      <c r="W172" s="149">
        <f t="shared" si="28"/>
        <v>0</v>
      </c>
      <c r="X172" s="210">
        <f t="shared" si="29"/>
        <v>0</v>
      </c>
    </row>
    <row r="173" spans="1:24" s="31" customFormat="1" x14ac:dyDescent="0.25">
      <c r="A173" s="71">
        <v>8310</v>
      </c>
      <c r="B173" s="72" t="s">
        <v>313</v>
      </c>
      <c r="C173" s="118">
        <v>52</v>
      </c>
      <c r="D173" s="118">
        <v>20</v>
      </c>
      <c r="E173" s="118">
        <f t="shared" si="20"/>
        <v>72</v>
      </c>
      <c r="F173" s="118">
        <v>71</v>
      </c>
      <c r="G173" s="118">
        <v>31</v>
      </c>
      <c r="H173" s="118">
        <f t="shared" si="21"/>
        <v>102</v>
      </c>
      <c r="I173" s="118">
        <v>94</v>
      </c>
      <c r="J173" s="118">
        <v>62</v>
      </c>
      <c r="K173" s="118">
        <f t="shared" si="22"/>
        <v>156</v>
      </c>
      <c r="L173" s="118">
        <f t="shared" si="23"/>
        <v>217</v>
      </c>
      <c r="M173" s="118">
        <f t="shared" si="24"/>
        <v>330</v>
      </c>
      <c r="N173" s="117">
        <f t="shared" si="25"/>
        <v>0.65757575757575759</v>
      </c>
      <c r="P173" s="89">
        <f t="shared" si="26"/>
        <v>0</v>
      </c>
      <c r="Q173" s="89">
        <v>8310</v>
      </c>
      <c r="R173" s="89" t="s">
        <v>313</v>
      </c>
      <c r="S173" s="149">
        <v>217</v>
      </c>
      <c r="T173" s="149">
        <v>330</v>
      </c>
      <c r="U173" s="209">
        <v>0.65757575757575759</v>
      </c>
      <c r="V173" s="149">
        <f t="shared" si="27"/>
        <v>0</v>
      </c>
      <c r="W173" s="149">
        <f t="shared" si="28"/>
        <v>0</v>
      </c>
      <c r="X173" s="210">
        <f t="shared" si="29"/>
        <v>0</v>
      </c>
    </row>
    <row r="174" spans="1:24" s="31" customFormat="1" x14ac:dyDescent="0.25">
      <c r="A174" s="71">
        <v>8311</v>
      </c>
      <c r="B174" s="72" t="s">
        <v>177</v>
      </c>
      <c r="C174" s="118">
        <v>697</v>
      </c>
      <c r="D174" s="118">
        <v>127</v>
      </c>
      <c r="E174" s="118">
        <f t="shared" si="20"/>
        <v>824</v>
      </c>
      <c r="F174" s="118">
        <v>719</v>
      </c>
      <c r="G174" s="118">
        <v>109</v>
      </c>
      <c r="H174" s="118">
        <f t="shared" si="21"/>
        <v>828</v>
      </c>
      <c r="I174" s="118">
        <v>348</v>
      </c>
      <c r="J174" s="118">
        <v>56</v>
      </c>
      <c r="K174" s="118">
        <f t="shared" si="22"/>
        <v>404</v>
      </c>
      <c r="L174" s="118">
        <f t="shared" si="23"/>
        <v>1764</v>
      </c>
      <c r="M174" s="118">
        <f t="shared" si="24"/>
        <v>2056</v>
      </c>
      <c r="N174" s="117">
        <f t="shared" si="25"/>
        <v>0.857976653696498</v>
      </c>
      <c r="P174" s="89">
        <f t="shared" si="26"/>
        <v>0</v>
      </c>
      <c r="Q174" s="89">
        <v>8311</v>
      </c>
      <c r="R174" s="89" t="s">
        <v>177</v>
      </c>
      <c r="S174" s="149">
        <v>1764</v>
      </c>
      <c r="T174" s="149">
        <v>2056</v>
      </c>
      <c r="U174" s="209">
        <v>0.857976653696498</v>
      </c>
      <c r="V174" s="149">
        <f t="shared" si="27"/>
        <v>0</v>
      </c>
      <c r="W174" s="149">
        <f t="shared" si="28"/>
        <v>0</v>
      </c>
      <c r="X174" s="210">
        <f t="shared" si="29"/>
        <v>0</v>
      </c>
    </row>
    <row r="175" spans="1:24" s="31" customFormat="1" x14ac:dyDescent="0.25">
      <c r="A175" s="71">
        <v>8312</v>
      </c>
      <c r="B175" s="72" t="s">
        <v>136</v>
      </c>
      <c r="C175" s="118">
        <v>335</v>
      </c>
      <c r="D175" s="118">
        <v>40</v>
      </c>
      <c r="E175" s="118">
        <f t="shared" si="20"/>
        <v>375</v>
      </c>
      <c r="F175" s="118">
        <v>356</v>
      </c>
      <c r="G175" s="118">
        <v>41</v>
      </c>
      <c r="H175" s="118">
        <f t="shared" si="21"/>
        <v>397</v>
      </c>
      <c r="I175" s="118">
        <v>374</v>
      </c>
      <c r="J175" s="118">
        <v>49</v>
      </c>
      <c r="K175" s="118">
        <f t="shared" si="22"/>
        <v>423</v>
      </c>
      <c r="L175" s="118">
        <f t="shared" si="23"/>
        <v>1065</v>
      </c>
      <c r="M175" s="118">
        <f t="shared" si="24"/>
        <v>1195</v>
      </c>
      <c r="N175" s="117">
        <f t="shared" si="25"/>
        <v>0.89121338912133896</v>
      </c>
      <c r="P175" s="89">
        <f t="shared" si="26"/>
        <v>0</v>
      </c>
      <c r="Q175" s="89">
        <v>8312</v>
      </c>
      <c r="R175" s="89" t="s">
        <v>136</v>
      </c>
      <c r="S175" s="149">
        <v>1065</v>
      </c>
      <c r="T175" s="149">
        <v>1195</v>
      </c>
      <c r="U175" s="209">
        <v>0.89121338912133896</v>
      </c>
      <c r="V175" s="149">
        <f t="shared" si="27"/>
        <v>0</v>
      </c>
      <c r="W175" s="149">
        <f t="shared" si="28"/>
        <v>0</v>
      </c>
      <c r="X175" s="210">
        <f t="shared" si="29"/>
        <v>0</v>
      </c>
    </row>
    <row r="176" spans="1:24" s="31" customFormat="1" x14ac:dyDescent="0.25">
      <c r="A176" s="71">
        <v>8313</v>
      </c>
      <c r="B176" s="72" t="s">
        <v>178</v>
      </c>
      <c r="C176" s="118">
        <v>454</v>
      </c>
      <c r="D176" s="118">
        <v>91</v>
      </c>
      <c r="E176" s="118">
        <f t="shared" si="20"/>
        <v>545</v>
      </c>
      <c r="F176" s="118">
        <v>480</v>
      </c>
      <c r="G176" s="118">
        <v>49</v>
      </c>
      <c r="H176" s="118">
        <f t="shared" si="21"/>
        <v>529</v>
      </c>
      <c r="I176" s="118">
        <v>441</v>
      </c>
      <c r="J176" s="118">
        <v>81</v>
      </c>
      <c r="K176" s="118">
        <f t="shared" si="22"/>
        <v>522</v>
      </c>
      <c r="L176" s="118">
        <f t="shared" si="23"/>
        <v>1375</v>
      </c>
      <c r="M176" s="118">
        <f t="shared" si="24"/>
        <v>1596</v>
      </c>
      <c r="N176" s="117">
        <f t="shared" si="25"/>
        <v>0.86152882205513781</v>
      </c>
      <c r="P176" s="89">
        <f t="shared" si="26"/>
        <v>0</v>
      </c>
      <c r="Q176" s="89">
        <v>8313</v>
      </c>
      <c r="R176" s="89" t="s">
        <v>178</v>
      </c>
      <c r="S176" s="149">
        <v>1375</v>
      </c>
      <c r="T176" s="149">
        <v>1596</v>
      </c>
      <c r="U176" s="209">
        <v>0.86152882205513781</v>
      </c>
      <c r="V176" s="149">
        <f t="shared" si="27"/>
        <v>0</v>
      </c>
      <c r="W176" s="149">
        <f t="shared" si="28"/>
        <v>0</v>
      </c>
      <c r="X176" s="210">
        <f t="shared" si="29"/>
        <v>0</v>
      </c>
    </row>
    <row r="177" spans="1:24" s="31" customFormat="1" x14ac:dyDescent="0.25">
      <c r="A177" s="71">
        <v>8314</v>
      </c>
      <c r="B177" s="72" t="s">
        <v>75</v>
      </c>
      <c r="C177" s="118">
        <v>72</v>
      </c>
      <c r="D177" s="118">
        <v>31</v>
      </c>
      <c r="E177" s="118">
        <f t="shared" si="20"/>
        <v>103</v>
      </c>
      <c r="F177" s="118">
        <v>57</v>
      </c>
      <c r="G177" s="118">
        <v>3</v>
      </c>
      <c r="H177" s="118">
        <f t="shared" si="21"/>
        <v>60</v>
      </c>
      <c r="I177" s="118">
        <v>41</v>
      </c>
      <c r="J177" s="118">
        <v>12</v>
      </c>
      <c r="K177" s="118">
        <f t="shared" si="22"/>
        <v>53</v>
      </c>
      <c r="L177" s="118">
        <f t="shared" si="23"/>
        <v>170</v>
      </c>
      <c r="M177" s="118">
        <f t="shared" si="24"/>
        <v>216</v>
      </c>
      <c r="N177" s="117">
        <f t="shared" si="25"/>
        <v>0.78703703703703709</v>
      </c>
      <c r="P177" s="89">
        <f t="shared" si="26"/>
        <v>0</v>
      </c>
      <c r="Q177" s="89">
        <v>8314</v>
      </c>
      <c r="R177" s="89" t="s">
        <v>75</v>
      </c>
      <c r="S177" s="149">
        <v>170</v>
      </c>
      <c r="T177" s="149">
        <v>216</v>
      </c>
      <c r="U177" s="209">
        <v>0.78703703703703709</v>
      </c>
      <c r="V177" s="149">
        <f t="shared" si="27"/>
        <v>0</v>
      </c>
      <c r="W177" s="149">
        <f t="shared" si="28"/>
        <v>0</v>
      </c>
      <c r="X177" s="210">
        <f t="shared" si="29"/>
        <v>0</v>
      </c>
    </row>
    <row r="178" spans="1:24" s="31" customFormat="1" x14ac:dyDescent="0.25">
      <c r="A178" s="71">
        <v>8401</v>
      </c>
      <c r="B178" s="72" t="s">
        <v>208</v>
      </c>
      <c r="C178" s="118">
        <v>7451</v>
      </c>
      <c r="D178" s="118">
        <v>1626</v>
      </c>
      <c r="E178" s="118">
        <f t="shared" si="20"/>
        <v>9077</v>
      </c>
      <c r="F178" s="118">
        <v>7609</v>
      </c>
      <c r="G178" s="118">
        <v>1818</v>
      </c>
      <c r="H178" s="118">
        <f t="shared" si="21"/>
        <v>9427</v>
      </c>
      <c r="I178" s="118">
        <v>7856</v>
      </c>
      <c r="J178" s="118">
        <v>2071</v>
      </c>
      <c r="K178" s="118">
        <f t="shared" si="22"/>
        <v>9927</v>
      </c>
      <c r="L178" s="118">
        <f t="shared" si="23"/>
        <v>22916</v>
      </c>
      <c r="M178" s="118">
        <f t="shared" si="24"/>
        <v>28431</v>
      </c>
      <c r="N178" s="117">
        <f t="shared" si="25"/>
        <v>0.80602159614505298</v>
      </c>
      <c r="P178" s="89">
        <f t="shared" si="26"/>
        <v>0</v>
      </c>
      <c r="Q178" s="89">
        <v>8401</v>
      </c>
      <c r="R178" s="89" t="s">
        <v>208</v>
      </c>
      <c r="S178" s="149">
        <v>22916</v>
      </c>
      <c r="T178" s="149">
        <v>28431</v>
      </c>
      <c r="U178" s="209">
        <v>0.80602159614505298</v>
      </c>
      <c r="V178" s="149">
        <f t="shared" si="27"/>
        <v>0</v>
      </c>
      <c r="W178" s="149">
        <f t="shared" si="28"/>
        <v>0</v>
      </c>
      <c r="X178" s="210">
        <f t="shared" si="29"/>
        <v>0</v>
      </c>
    </row>
    <row r="179" spans="1:24" s="31" customFormat="1" x14ac:dyDescent="0.25">
      <c r="A179" s="71">
        <v>8402</v>
      </c>
      <c r="B179" s="72" t="s">
        <v>179</v>
      </c>
      <c r="C179" s="118">
        <v>558</v>
      </c>
      <c r="D179" s="118">
        <v>270</v>
      </c>
      <c r="E179" s="118">
        <f t="shared" si="20"/>
        <v>828</v>
      </c>
      <c r="F179" s="118">
        <v>634</v>
      </c>
      <c r="G179" s="118">
        <v>123</v>
      </c>
      <c r="H179" s="118">
        <f t="shared" si="21"/>
        <v>757</v>
      </c>
      <c r="I179" s="118">
        <v>641</v>
      </c>
      <c r="J179" s="118">
        <v>149</v>
      </c>
      <c r="K179" s="118">
        <f t="shared" si="22"/>
        <v>790</v>
      </c>
      <c r="L179" s="118">
        <f t="shared" si="23"/>
        <v>1833</v>
      </c>
      <c r="M179" s="118">
        <f t="shared" si="24"/>
        <v>2375</v>
      </c>
      <c r="N179" s="117">
        <f t="shared" si="25"/>
        <v>0.77178947368421058</v>
      </c>
      <c r="P179" s="89">
        <f t="shared" si="26"/>
        <v>0</v>
      </c>
      <c r="Q179" s="89">
        <v>8402</v>
      </c>
      <c r="R179" s="89" t="s">
        <v>179</v>
      </c>
      <c r="S179" s="149">
        <v>1833</v>
      </c>
      <c r="T179" s="149">
        <v>2375</v>
      </c>
      <c r="U179" s="209">
        <v>0.77178947368421058</v>
      </c>
      <c r="V179" s="149">
        <f t="shared" si="27"/>
        <v>0</v>
      </c>
      <c r="W179" s="149">
        <f t="shared" si="28"/>
        <v>0</v>
      </c>
      <c r="X179" s="210">
        <f t="shared" si="29"/>
        <v>0</v>
      </c>
    </row>
    <row r="180" spans="1:24" s="31" customFormat="1" x14ac:dyDescent="0.25">
      <c r="A180" s="71">
        <v>8403</v>
      </c>
      <c r="B180" s="72" t="s">
        <v>251</v>
      </c>
      <c r="C180" s="118">
        <v>301</v>
      </c>
      <c r="D180" s="118">
        <v>5</v>
      </c>
      <c r="E180" s="118">
        <f t="shared" si="20"/>
        <v>306</v>
      </c>
      <c r="F180" s="118">
        <v>217</v>
      </c>
      <c r="G180" s="118">
        <v>12</v>
      </c>
      <c r="H180" s="118">
        <f t="shared" si="21"/>
        <v>229</v>
      </c>
      <c r="I180" s="118">
        <v>205</v>
      </c>
      <c r="J180" s="118">
        <v>8</v>
      </c>
      <c r="K180" s="118">
        <f t="shared" si="22"/>
        <v>213</v>
      </c>
      <c r="L180" s="118">
        <f t="shared" si="23"/>
        <v>723</v>
      </c>
      <c r="M180" s="118">
        <f t="shared" si="24"/>
        <v>748</v>
      </c>
      <c r="N180" s="117">
        <f t="shared" si="25"/>
        <v>0.96657754010695185</v>
      </c>
      <c r="P180" s="89">
        <f t="shared" si="26"/>
        <v>0</v>
      </c>
      <c r="Q180" s="89">
        <v>8403</v>
      </c>
      <c r="R180" s="89" t="s">
        <v>251</v>
      </c>
      <c r="S180" s="149">
        <v>723</v>
      </c>
      <c r="T180" s="149">
        <v>748</v>
      </c>
      <c r="U180" s="209">
        <v>0.96657754010695185</v>
      </c>
      <c r="V180" s="149">
        <f t="shared" si="27"/>
        <v>0</v>
      </c>
      <c r="W180" s="149">
        <f t="shared" si="28"/>
        <v>0</v>
      </c>
      <c r="X180" s="210">
        <f t="shared" si="29"/>
        <v>0</v>
      </c>
    </row>
    <row r="181" spans="1:24" s="31" customFormat="1" x14ac:dyDescent="0.25">
      <c r="A181" s="71">
        <v>8404</v>
      </c>
      <c r="B181" s="72" t="s">
        <v>268</v>
      </c>
      <c r="C181" s="118">
        <v>735</v>
      </c>
      <c r="D181" s="118">
        <v>147</v>
      </c>
      <c r="E181" s="118">
        <f t="shared" si="20"/>
        <v>882</v>
      </c>
      <c r="F181" s="118">
        <v>776</v>
      </c>
      <c r="G181" s="118">
        <v>167</v>
      </c>
      <c r="H181" s="118">
        <f t="shared" si="21"/>
        <v>943</v>
      </c>
      <c r="I181" s="118">
        <v>392</v>
      </c>
      <c r="J181" s="118">
        <v>142</v>
      </c>
      <c r="K181" s="118">
        <f t="shared" si="22"/>
        <v>534</v>
      </c>
      <c r="L181" s="118">
        <f t="shared" si="23"/>
        <v>1903</v>
      </c>
      <c r="M181" s="118">
        <f t="shared" si="24"/>
        <v>2359</v>
      </c>
      <c r="N181" s="117">
        <f t="shared" si="25"/>
        <v>0.80669775328529036</v>
      </c>
      <c r="P181" s="89">
        <f t="shared" si="26"/>
        <v>0</v>
      </c>
      <c r="Q181" s="89">
        <v>8404</v>
      </c>
      <c r="R181" s="89" t="s">
        <v>268</v>
      </c>
      <c r="S181" s="149">
        <v>1903</v>
      </c>
      <c r="T181" s="149">
        <v>2359</v>
      </c>
      <c r="U181" s="209">
        <v>0.80669775328529036</v>
      </c>
      <c r="V181" s="149">
        <f t="shared" si="27"/>
        <v>0</v>
      </c>
      <c r="W181" s="149">
        <f t="shared" si="28"/>
        <v>0</v>
      </c>
      <c r="X181" s="210">
        <f t="shared" si="29"/>
        <v>0</v>
      </c>
    </row>
    <row r="182" spans="1:24" s="31" customFormat="1" x14ac:dyDescent="0.25">
      <c r="A182" s="71">
        <v>8405</v>
      </c>
      <c r="B182" s="72" t="s">
        <v>232</v>
      </c>
      <c r="C182" s="118">
        <v>341</v>
      </c>
      <c r="D182" s="118">
        <v>27</v>
      </c>
      <c r="E182" s="118">
        <f t="shared" si="20"/>
        <v>368</v>
      </c>
      <c r="F182" s="118">
        <v>340</v>
      </c>
      <c r="G182" s="118">
        <v>150</v>
      </c>
      <c r="H182" s="118">
        <f t="shared" si="21"/>
        <v>490</v>
      </c>
      <c r="I182" s="118">
        <v>412</v>
      </c>
      <c r="J182" s="118">
        <v>13</v>
      </c>
      <c r="K182" s="118">
        <f t="shared" si="22"/>
        <v>425</v>
      </c>
      <c r="L182" s="118">
        <f t="shared" si="23"/>
        <v>1093</v>
      </c>
      <c r="M182" s="118">
        <f t="shared" si="24"/>
        <v>1283</v>
      </c>
      <c r="N182" s="117">
        <f t="shared" si="25"/>
        <v>0.85190958690568974</v>
      </c>
      <c r="P182" s="89">
        <f t="shared" si="26"/>
        <v>0</v>
      </c>
      <c r="Q182" s="89">
        <v>8405</v>
      </c>
      <c r="R182" s="89" t="s">
        <v>232</v>
      </c>
      <c r="S182" s="149">
        <v>1093</v>
      </c>
      <c r="T182" s="149">
        <v>1283</v>
      </c>
      <c r="U182" s="209">
        <v>0.85190958690568974</v>
      </c>
      <c r="V182" s="149">
        <f t="shared" si="27"/>
        <v>0</v>
      </c>
      <c r="W182" s="149">
        <f t="shared" si="28"/>
        <v>0</v>
      </c>
      <c r="X182" s="210">
        <f t="shared" si="29"/>
        <v>0</v>
      </c>
    </row>
    <row r="183" spans="1:24" s="31" customFormat="1" x14ac:dyDescent="0.25">
      <c r="A183" s="71">
        <v>8406</v>
      </c>
      <c r="B183" s="72" t="s">
        <v>120</v>
      </c>
      <c r="C183" s="118">
        <v>586</v>
      </c>
      <c r="D183" s="118">
        <v>256</v>
      </c>
      <c r="E183" s="118">
        <f t="shared" si="20"/>
        <v>842</v>
      </c>
      <c r="F183" s="118">
        <v>602</v>
      </c>
      <c r="G183" s="118">
        <v>278</v>
      </c>
      <c r="H183" s="118">
        <f t="shared" si="21"/>
        <v>880</v>
      </c>
      <c r="I183" s="118">
        <v>1085</v>
      </c>
      <c r="J183" s="118">
        <v>313</v>
      </c>
      <c r="K183" s="118">
        <f t="shared" si="22"/>
        <v>1398</v>
      </c>
      <c r="L183" s="118">
        <f t="shared" si="23"/>
        <v>2273</v>
      </c>
      <c r="M183" s="118">
        <f t="shared" si="24"/>
        <v>3120</v>
      </c>
      <c r="N183" s="117">
        <f t="shared" si="25"/>
        <v>0.72852564102564099</v>
      </c>
      <c r="P183" s="89">
        <f t="shared" si="26"/>
        <v>0</v>
      </c>
      <c r="Q183" s="89">
        <v>8406</v>
      </c>
      <c r="R183" s="89" t="s">
        <v>120</v>
      </c>
      <c r="S183" s="149">
        <v>2273</v>
      </c>
      <c r="T183" s="149">
        <v>3120</v>
      </c>
      <c r="U183" s="209">
        <v>0.72852564102564099</v>
      </c>
      <c r="V183" s="149">
        <f t="shared" si="27"/>
        <v>0</v>
      </c>
      <c r="W183" s="149">
        <f t="shared" si="28"/>
        <v>0</v>
      </c>
      <c r="X183" s="210">
        <f t="shared" si="29"/>
        <v>0</v>
      </c>
    </row>
    <row r="184" spans="1:24" s="31" customFormat="1" x14ac:dyDescent="0.25">
      <c r="A184" s="71">
        <v>8407</v>
      </c>
      <c r="B184" s="72" t="s">
        <v>42</v>
      </c>
      <c r="C184" s="118">
        <v>257</v>
      </c>
      <c r="D184" s="118">
        <v>38</v>
      </c>
      <c r="E184" s="118">
        <f t="shared" si="20"/>
        <v>295</v>
      </c>
      <c r="F184" s="118">
        <v>424</v>
      </c>
      <c r="G184" s="118">
        <v>324</v>
      </c>
      <c r="H184" s="118">
        <f t="shared" si="21"/>
        <v>748</v>
      </c>
      <c r="I184" s="118">
        <v>214</v>
      </c>
      <c r="J184" s="118">
        <v>52</v>
      </c>
      <c r="K184" s="118">
        <f t="shared" si="22"/>
        <v>266</v>
      </c>
      <c r="L184" s="118">
        <f t="shared" si="23"/>
        <v>895</v>
      </c>
      <c r="M184" s="118">
        <f t="shared" si="24"/>
        <v>1309</v>
      </c>
      <c r="N184" s="117">
        <f t="shared" si="25"/>
        <v>0.68372803666921311</v>
      </c>
      <c r="P184" s="89">
        <f t="shared" si="26"/>
        <v>0</v>
      </c>
      <c r="Q184" s="89">
        <v>8407</v>
      </c>
      <c r="R184" s="89" t="s">
        <v>42</v>
      </c>
      <c r="S184" s="149">
        <v>895</v>
      </c>
      <c r="T184" s="149">
        <v>1309</v>
      </c>
      <c r="U184" s="209">
        <v>0.68372803666921311</v>
      </c>
      <c r="V184" s="149">
        <f t="shared" si="27"/>
        <v>0</v>
      </c>
      <c r="W184" s="149">
        <f t="shared" si="28"/>
        <v>0</v>
      </c>
      <c r="X184" s="210">
        <f t="shared" si="29"/>
        <v>0</v>
      </c>
    </row>
    <row r="185" spans="1:24" s="31" customFormat="1" x14ac:dyDescent="0.25">
      <c r="A185" s="71">
        <v>8408</v>
      </c>
      <c r="B185" s="72" t="s">
        <v>227</v>
      </c>
      <c r="C185" s="118">
        <v>57</v>
      </c>
      <c r="D185" s="118">
        <v>4</v>
      </c>
      <c r="E185" s="118">
        <f t="shared" si="20"/>
        <v>61</v>
      </c>
      <c r="F185" s="118">
        <v>56</v>
      </c>
      <c r="G185" s="118">
        <v>23</v>
      </c>
      <c r="H185" s="118">
        <f t="shared" si="21"/>
        <v>79</v>
      </c>
      <c r="I185" s="118">
        <v>45</v>
      </c>
      <c r="J185" s="118">
        <v>5</v>
      </c>
      <c r="K185" s="118">
        <f t="shared" si="22"/>
        <v>50</v>
      </c>
      <c r="L185" s="118">
        <f t="shared" si="23"/>
        <v>158</v>
      </c>
      <c r="M185" s="118">
        <f t="shared" si="24"/>
        <v>190</v>
      </c>
      <c r="N185" s="117">
        <f t="shared" si="25"/>
        <v>0.83157894736842108</v>
      </c>
      <c r="P185" s="89">
        <f t="shared" si="26"/>
        <v>0</v>
      </c>
      <c r="Q185" s="89">
        <v>8408</v>
      </c>
      <c r="R185" s="89" t="s">
        <v>227</v>
      </c>
      <c r="S185" s="149">
        <v>158</v>
      </c>
      <c r="T185" s="149">
        <v>190</v>
      </c>
      <c r="U185" s="209">
        <v>0.83157894736842108</v>
      </c>
      <c r="V185" s="149">
        <f t="shared" si="27"/>
        <v>0</v>
      </c>
      <c r="W185" s="149">
        <f t="shared" si="28"/>
        <v>0</v>
      </c>
      <c r="X185" s="210">
        <f t="shared" si="29"/>
        <v>0</v>
      </c>
    </row>
    <row r="186" spans="1:24" s="31" customFormat="1" x14ac:dyDescent="0.25">
      <c r="A186" s="71">
        <v>8409</v>
      </c>
      <c r="B186" s="72" t="s">
        <v>12</v>
      </c>
      <c r="C186" s="118">
        <v>146</v>
      </c>
      <c r="D186" s="118">
        <v>27</v>
      </c>
      <c r="E186" s="118">
        <f t="shared" si="20"/>
        <v>173</v>
      </c>
      <c r="F186" s="118">
        <v>140</v>
      </c>
      <c r="G186" s="118">
        <v>30</v>
      </c>
      <c r="H186" s="118">
        <f t="shared" si="21"/>
        <v>170</v>
      </c>
      <c r="I186" s="118">
        <v>174</v>
      </c>
      <c r="J186" s="118">
        <v>30</v>
      </c>
      <c r="K186" s="118">
        <f t="shared" si="22"/>
        <v>204</v>
      </c>
      <c r="L186" s="118">
        <f t="shared" si="23"/>
        <v>460</v>
      </c>
      <c r="M186" s="118">
        <f t="shared" si="24"/>
        <v>547</v>
      </c>
      <c r="N186" s="117">
        <f t="shared" si="25"/>
        <v>0.84095063985374774</v>
      </c>
      <c r="P186" s="89">
        <f t="shared" si="26"/>
        <v>0</v>
      </c>
      <c r="Q186" s="89">
        <v>8409</v>
      </c>
      <c r="R186" s="89" t="s">
        <v>12</v>
      </c>
      <c r="S186" s="149">
        <v>460</v>
      </c>
      <c r="T186" s="149">
        <v>547</v>
      </c>
      <c r="U186" s="209">
        <v>0.84095063985374774</v>
      </c>
      <c r="V186" s="149">
        <f t="shared" si="27"/>
        <v>0</v>
      </c>
      <c r="W186" s="149">
        <f t="shared" si="28"/>
        <v>0</v>
      </c>
      <c r="X186" s="210">
        <f t="shared" si="29"/>
        <v>0</v>
      </c>
    </row>
    <row r="187" spans="1:24" s="31" customFormat="1" x14ac:dyDescent="0.25">
      <c r="A187" s="71">
        <v>8410</v>
      </c>
      <c r="B187" s="72" t="s">
        <v>314</v>
      </c>
      <c r="C187" s="118">
        <v>139</v>
      </c>
      <c r="D187" s="118">
        <v>11</v>
      </c>
      <c r="E187" s="118">
        <f t="shared" si="20"/>
        <v>150</v>
      </c>
      <c r="F187" s="118">
        <v>143</v>
      </c>
      <c r="G187" s="118">
        <v>31</v>
      </c>
      <c r="H187" s="118">
        <f t="shared" si="21"/>
        <v>174</v>
      </c>
      <c r="I187" s="118">
        <v>170</v>
      </c>
      <c r="J187" s="118">
        <v>16</v>
      </c>
      <c r="K187" s="118">
        <f t="shared" si="22"/>
        <v>186</v>
      </c>
      <c r="L187" s="118">
        <f t="shared" si="23"/>
        <v>452</v>
      </c>
      <c r="M187" s="118">
        <f t="shared" si="24"/>
        <v>510</v>
      </c>
      <c r="N187" s="117">
        <f t="shared" si="25"/>
        <v>0.88627450980392153</v>
      </c>
      <c r="P187" s="89">
        <f t="shared" si="26"/>
        <v>0</v>
      </c>
      <c r="Q187" s="89">
        <v>8410</v>
      </c>
      <c r="R187" s="89" t="s">
        <v>314</v>
      </c>
      <c r="S187" s="149">
        <v>452</v>
      </c>
      <c r="T187" s="149">
        <v>510</v>
      </c>
      <c r="U187" s="209">
        <v>0.88627450980392153</v>
      </c>
      <c r="V187" s="149">
        <f t="shared" si="27"/>
        <v>0</v>
      </c>
      <c r="W187" s="149">
        <f t="shared" si="28"/>
        <v>0</v>
      </c>
      <c r="X187" s="210">
        <f t="shared" si="29"/>
        <v>0</v>
      </c>
    </row>
    <row r="188" spans="1:24" s="31" customFormat="1" x14ac:dyDescent="0.25">
      <c r="A188" s="71">
        <v>8411</v>
      </c>
      <c r="B188" s="72" t="s">
        <v>252</v>
      </c>
      <c r="C188" s="118">
        <v>275</v>
      </c>
      <c r="D188" s="118">
        <v>29</v>
      </c>
      <c r="E188" s="118">
        <f t="shared" si="20"/>
        <v>304</v>
      </c>
      <c r="F188" s="118">
        <v>316</v>
      </c>
      <c r="G188" s="118">
        <v>35</v>
      </c>
      <c r="H188" s="118">
        <f t="shared" si="21"/>
        <v>351</v>
      </c>
      <c r="I188" s="118">
        <v>643</v>
      </c>
      <c r="J188" s="118">
        <v>39</v>
      </c>
      <c r="K188" s="118">
        <f t="shared" si="22"/>
        <v>682</v>
      </c>
      <c r="L188" s="118">
        <f t="shared" si="23"/>
        <v>1234</v>
      </c>
      <c r="M188" s="118">
        <f t="shared" si="24"/>
        <v>1337</v>
      </c>
      <c r="N188" s="117">
        <f t="shared" si="25"/>
        <v>0.92296185489902771</v>
      </c>
      <c r="P188" s="89">
        <f t="shared" si="26"/>
        <v>0</v>
      </c>
      <c r="Q188" s="89">
        <v>8411</v>
      </c>
      <c r="R188" s="89" t="s">
        <v>252</v>
      </c>
      <c r="S188" s="149">
        <v>1234</v>
      </c>
      <c r="T188" s="149">
        <v>1337</v>
      </c>
      <c r="U188" s="209">
        <v>0.92296185489902771</v>
      </c>
      <c r="V188" s="149">
        <f t="shared" si="27"/>
        <v>0</v>
      </c>
      <c r="W188" s="149">
        <f t="shared" si="28"/>
        <v>0</v>
      </c>
      <c r="X188" s="210">
        <f t="shared" si="29"/>
        <v>0</v>
      </c>
    </row>
    <row r="189" spans="1:24" s="31" customFormat="1" x14ac:dyDescent="0.25">
      <c r="A189" s="71">
        <v>8412</v>
      </c>
      <c r="B189" s="72" t="s">
        <v>111</v>
      </c>
      <c r="C189" s="118">
        <v>101</v>
      </c>
      <c r="D189" s="118">
        <v>13</v>
      </c>
      <c r="E189" s="118">
        <f t="shared" si="20"/>
        <v>114</v>
      </c>
      <c r="F189" s="118">
        <v>108</v>
      </c>
      <c r="G189" s="118">
        <v>4</v>
      </c>
      <c r="H189" s="118">
        <f t="shared" si="21"/>
        <v>112</v>
      </c>
      <c r="I189" s="118">
        <v>104</v>
      </c>
      <c r="J189" s="118">
        <v>9</v>
      </c>
      <c r="K189" s="118">
        <f t="shared" si="22"/>
        <v>113</v>
      </c>
      <c r="L189" s="118">
        <f t="shared" si="23"/>
        <v>313</v>
      </c>
      <c r="M189" s="118">
        <f t="shared" si="24"/>
        <v>339</v>
      </c>
      <c r="N189" s="117">
        <f t="shared" si="25"/>
        <v>0.92330383480825962</v>
      </c>
      <c r="P189" s="89">
        <f t="shared" si="26"/>
        <v>0</v>
      </c>
      <c r="Q189" s="89">
        <v>8412</v>
      </c>
      <c r="R189" s="89" t="s">
        <v>111</v>
      </c>
      <c r="S189" s="149">
        <v>313</v>
      </c>
      <c r="T189" s="149">
        <v>339</v>
      </c>
      <c r="U189" s="209">
        <v>0.92330383480825962</v>
      </c>
      <c r="V189" s="149">
        <f t="shared" si="27"/>
        <v>0</v>
      </c>
      <c r="W189" s="149">
        <f t="shared" si="28"/>
        <v>0</v>
      </c>
      <c r="X189" s="210">
        <f t="shared" si="29"/>
        <v>0</v>
      </c>
    </row>
    <row r="190" spans="1:24" s="31" customFormat="1" x14ac:dyDescent="0.25">
      <c r="A190" s="71">
        <v>8413</v>
      </c>
      <c r="B190" s="72" t="s">
        <v>315</v>
      </c>
      <c r="C190" s="118">
        <v>411</v>
      </c>
      <c r="D190" s="118">
        <v>73</v>
      </c>
      <c r="E190" s="118">
        <f t="shared" si="20"/>
        <v>484</v>
      </c>
      <c r="F190" s="118">
        <v>468</v>
      </c>
      <c r="G190" s="118">
        <v>62</v>
      </c>
      <c r="H190" s="118">
        <f t="shared" si="21"/>
        <v>530</v>
      </c>
      <c r="I190" s="118">
        <v>0</v>
      </c>
      <c r="J190" s="118">
        <v>0</v>
      </c>
      <c r="K190" s="118">
        <f t="shared" si="22"/>
        <v>0</v>
      </c>
      <c r="L190" s="118">
        <f t="shared" si="23"/>
        <v>879</v>
      </c>
      <c r="M190" s="118">
        <f t="shared" si="24"/>
        <v>1014</v>
      </c>
      <c r="N190" s="117">
        <f t="shared" si="25"/>
        <v>0.86686390532544377</v>
      </c>
      <c r="P190" s="89">
        <f t="shared" si="26"/>
        <v>0</v>
      </c>
      <c r="Q190" s="89">
        <v>8413</v>
      </c>
      <c r="R190" s="89" t="s">
        <v>315</v>
      </c>
      <c r="S190" s="149">
        <v>879</v>
      </c>
      <c r="T190" s="149">
        <v>1014</v>
      </c>
      <c r="U190" s="209">
        <v>0.86686390532544377</v>
      </c>
      <c r="V190" s="149">
        <f t="shared" si="27"/>
        <v>0</v>
      </c>
      <c r="W190" s="149">
        <f t="shared" si="28"/>
        <v>0</v>
      </c>
      <c r="X190" s="210">
        <f t="shared" si="29"/>
        <v>0</v>
      </c>
    </row>
    <row r="191" spans="1:24" s="31" customFormat="1" x14ac:dyDescent="0.25">
      <c r="A191" s="71">
        <v>8414</v>
      </c>
      <c r="B191" s="72" t="s">
        <v>316</v>
      </c>
      <c r="C191" s="118">
        <v>283</v>
      </c>
      <c r="D191" s="118">
        <v>59</v>
      </c>
      <c r="E191" s="118">
        <f t="shared" si="20"/>
        <v>342</v>
      </c>
      <c r="F191" s="118">
        <v>310</v>
      </c>
      <c r="G191" s="118">
        <v>35</v>
      </c>
      <c r="H191" s="118">
        <f t="shared" si="21"/>
        <v>345</v>
      </c>
      <c r="I191" s="118">
        <v>309</v>
      </c>
      <c r="J191" s="118">
        <v>37</v>
      </c>
      <c r="K191" s="118">
        <f t="shared" si="22"/>
        <v>346</v>
      </c>
      <c r="L191" s="118">
        <f t="shared" si="23"/>
        <v>902</v>
      </c>
      <c r="M191" s="118">
        <f t="shared" si="24"/>
        <v>1033</v>
      </c>
      <c r="N191" s="117">
        <f t="shared" si="25"/>
        <v>0.87318489835430779</v>
      </c>
      <c r="P191" s="89">
        <f t="shared" si="26"/>
        <v>0</v>
      </c>
      <c r="Q191" s="89">
        <v>8414</v>
      </c>
      <c r="R191" s="89" t="s">
        <v>316</v>
      </c>
      <c r="S191" s="149">
        <v>902</v>
      </c>
      <c r="T191" s="149">
        <v>1033</v>
      </c>
      <c r="U191" s="209">
        <v>0.87318489835430779</v>
      </c>
      <c r="V191" s="149">
        <f t="shared" si="27"/>
        <v>0</v>
      </c>
      <c r="W191" s="149">
        <f t="shared" si="28"/>
        <v>0</v>
      </c>
      <c r="X191" s="210">
        <f t="shared" si="29"/>
        <v>0</v>
      </c>
    </row>
    <row r="192" spans="1:24" s="31" customFormat="1" x14ac:dyDescent="0.25">
      <c r="A192" s="71">
        <v>8415</v>
      </c>
      <c r="B192" s="72" t="s">
        <v>317</v>
      </c>
      <c r="C192" s="118">
        <v>151</v>
      </c>
      <c r="D192" s="118">
        <v>17</v>
      </c>
      <c r="E192" s="118">
        <f t="shared" si="20"/>
        <v>168</v>
      </c>
      <c r="F192" s="118">
        <v>142</v>
      </c>
      <c r="G192" s="118">
        <v>27</v>
      </c>
      <c r="H192" s="118">
        <f t="shared" si="21"/>
        <v>169</v>
      </c>
      <c r="I192" s="118">
        <v>149</v>
      </c>
      <c r="J192" s="118">
        <v>25</v>
      </c>
      <c r="K192" s="118">
        <f t="shared" si="22"/>
        <v>174</v>
      </c>
      <c r="L192" s="118">
        <f t="shared" si="23"/>
        <v>442</v>
      </c>
      <c r="M192" s="118">
        <f t="shared" si="24"/>
        <v>511</v>
      </c>
      <c r="N192" s="117">
        <f t="shared" si="25"/>
        <v>0.86497064579256355</v>
      </c>
      <c r="P192" s="89">
        <f t="shared" si="26"/>
        <v>0</v>
      </c>
      <c r="Q192" s="89">
        <v>8415</v>
      </c>
      <c r="R192" s="89" t="s">
        <v>317</v>
      </c>
      <c r="S192" s="149">
        <v>442</v>
      </c>
      <c r="T192" s="149">
        <v>511</v>
      </c>
      <c r="U192" s="209">
        <v>0.86497064579256355</v>
      </c>
      <c r="V192" s="149">
        <f t="shared" si="27"/>
        <v>0</v>
      </c>
      <c r="W192" s="149">
        <f t="shared" si="28"/>
        <v>0</v>
      </c>
      <c r="X192" s="210">
        <f t="shared" si="29"/>
        <v>0</v>
      </c>
    </row>
    <row r="193" spans="1:24" s="31" customFormat="1" x14ac:dyDescent="0.25">
      <c r="A193" s="71">
        <v>8416</v>
      </c>
      <c r="B193" s="72" t="s">
        <v>86</v>
      </c>
      <c r="C193" s="118">
        <v>3449</v>
      </c>
      <c r="D193" s="118">
        <v>34</v>
      </c>
      <c r="E193" s="118">
        <f t="shared" si="20"/>
        <v>3483</v>
      </c>
      <c r="F193" s="118">
        <v>1865</v>
      </c>
      <c r="G193" s="118">
        <v>67</v>
      </c>
      <c r="H193" s="118">
        <f t="shared" si="21"/>
        <v>1932</v>
      </c>
      <c r="I193" s="118">
        <v>1787</v>
      </c>
      <c r="J193" s="118">
        <v>81</v>
      </c>
      <c r="K193" s="118">
        <f t="shared" si="22"/>
        <v>1868</v>
      </c>
      <c r="L193" s="118">
        <f t="shared" si="23"/>
        <v>7101</v>
      </c>
      <c r="M193" s="118">
        <f t="shared" si="24"/>
        <v>7283</v>
      </c>
      <c r="N193" s="117">
        <f t="shared" si="25"/>
        <v>0.97501029795413974</v>
      </c>
      <c r="P193" s="89">
        <f t="shared" si="26"/>
        <v>0</v>
      </c>
      <c r="Q193" s="89">
        <v>8416</v>
      </c>
      <c r="R193" s="89" t="s">
        <v>86</v>
      </c>
      <c r="S193" s="149">
        <v>7101</v>
      </c>
      <c r="T193" s="149">
        <v>7283</v>
      </c>
      <c r="U193" s="209">
        <v>0.97501029795413974</v>
      </c>
      <c r="V193" s="149">
        <f t="shared" si="27"/>
        <v>0</v>
      </c>
      <c r="W193" s="149">
        <f t="shared" si="28"/>
        <v>0</v>
      </c>
      <c r="X193" s="210">
        <f t="shared" si="29"/>
        <v>0</v>
      </c>
    </row>
    <row r="194" spans="1:24" s="31" customFormat="1" x14ac:dyDescent="0.25">
      <c r="A194" s="71">
        <v>8417</v>
      </c>
      <c r="B194" s="72" t="s">
        <v>318</v>
      </c>
      <c r="C194" s="118">
        <v>117</v>
      </c>
      <c r="D194" s="118">
        <v>7</v>
      </c>
      <c r="E194" s="118">
        <f t="shared" si="20"/>
        <v>124</v>
      </c>
      <c r="F194" s="118">
        <v>147</v>
      </c>
      <c r="G194" s="118">
        <v>21</v>
      </c>
      <c r="H194" s="118">
        <f t="shared" si="21"/>
        <v>168</v>
      </c>
      <c r="I194" s="118">
        <v>275</v>
      </c>
      <c r="J194" s="118">
        <v>59</v>
      </c>
      <c r="K194" s="118">
        <f t="shared" si="22"/>
        <v>334</v>
      </c>
      <c r="L194" s="118">
        <f t="shared" si="23"/>
        <v>539</v>
      </c>
      <c r="M194" s="118">
        <f t="shared" si="24"/>
        <v>626</v>
      </c>
      <c r="N194" s="117">
        <f t="shared" si="25"/>
        <v>0.86102236421725242</v>
      </c>
      <c r="P194" s="89">
        <f t="shared" si="26"/>
        <v>0</v>
      </c>
      <c r="Q194" s="89">
        <v>8417</v>
      </c>
      <c r="R194" s="89" t="s">
        <v>318</v>
      </c>
      <c r="S194" s="149">
        <v>539</v>
      </c>
      <c r="T194" s="149">
        <v>626</v>
      </c>
      <c r="U194" s="209">
        <v>0.86102236421725242</v>
      </c>
      <c r="V194" s="149">
        <f t="shared" si="27"/>
        <v>0</v>
      </c>
      <c r="W194" s="149">
        <f t="shared" si="28"/>
        <v>0</v>
      </c>
      <c r="X194" s="210">
        <f t="shared" si="29"/>
        <v>0</v>
      </c>
    </row>
    <row r="195" spans="1:24" s="31" customFormat="1" x14ac:dyDescent="0.25">
      <c r="A195" s="71">
        <v>8418</v>
      </c>
      <c r="B195" s="72" t="s">
        <v>74</v>
      </c>
      <c r="C195" s="118">
        <v>706</v>
      </c>
      <c r="D195" s="118">
        <v>9</v>
      </c>
      <c r="E195" s="118">
        <f t="shared" si="20"/>
        <v>715</v>
      </c>
      <c r="F195" s="118">
        <v>277</v>
      </c>
      <c r="G195" s="118">
        <v>96</v>
      </c>
      <c r="H195" s="118">
        <f t="shared" si="21"/>
        <v>373</v>
      </c>
      <c r="I195" s="118">
        <v>366</v>
      </c>
      <c r="J195" s="118">
        <v>14</v>
      </c>
      <c r="K195" s="118">
        <f t="shared" si="22"/>
        <v>380</v>
      </c>
      <c r="L195" s="118">
        <f t="shared" si="23"/>
        <v>1349</v>
      </c>
      <c r="M195" s="118">
        <f t="shared" si="24"/>
        <v>1468</v>
      </c>
      <c r="N195" s="117">
        <f t="shared" si="25"/>
        <v>0.91893732970027253</v>
      </c>
      <c r="P195" s="89">
        <f t="shared" si="26"/>
        <v>0</v>
      </c>
      <c r="Q195" s="89">
        <v>8418</v>
      </c>
      <c r="R195" s="89" t="s">
        <v>74</v>
      </c>
      <c r="S195" s="149">
        <v>1349</v>
      </c>
      <c r="T195" s="149">
        <v>1468</v>
      </c>
      <c r="U195" s="209">
        <v>0.91893732970027253</v>
      </c>
      <c r="V195" s="149">
        <f t="shared" si="27"/>
        <v>0</v>
      </c>
      <c r="W195" s="149">
        <f t="shared" si="28"/>
        <v>0</v>
      </c>
      <c r="X195" s="210">
        <f t="shared" si="29"/>
        <v>0</v>
      </c>
    </row>
    <row r="196" spans="1:24" s="31" customFormat="1" x14ac:dyDescent="0.25">
      <c r="A196" s="71">
        <v>8419</v>
      </c>
      <c r="B196" s="72" t="s">
        <v>319</v>
      </c>
      <c r="C196" s="118">
        <v>136</v>
      </c>
      <c r="D196" s="118">
        <v>22</v>
      </c>
      <c r="E196" s="118">
        <f t="shared" si="20"/>
        <v>158</v>
      </c>
      <c r="F196" s="118">
        <v>147</v>
      </c>
      <c r="G196" s="118">
        <v>19</v>
      </c>
      <c r="H196" s="118">
        <f t="shared" si="21"/>
        <v>166</v>
      </c>
      <c r="I196" s="118">
        <v>175</v>
      </c>
      <c r="J196" s="118">
        <v>0</v>
      </c>
      <c r="K196" s="118">
        <f t="shared" si="22"/>
        <v>175</v>
      </c>
      <c r="L196" s="118">
        <f t="shared" si="23"/>
        <v>458</v>
      </c>
      <c r="M196" s="118">
        <f t="shared" si="24"/>
        <v>499</v>
      </c>
      <c r="N196" s="117">
        <f t="shared" si="25"/>
        <v>0.9178356713426854</v>
      </c>
      <c r="P196" s="89">
        <f t="shared" si="26"/>
        <v>0</v>
      </c>
      <c r="Q196" s="89">
        <v>8419</v>
      </c>
      <c r="R196" s="89" t="s">
        <v>319</v>
      </c>
      <c r="S196" s="149">
        <v>458</v>
      </c>
      <c r="T196" s="149">
        <v>499</v>
      </c>
      <c r="U196" s="209">
        <v>0.9178356713426854</v>
      </c>
      <c r="V196" s="149">
        <f t="shared" si="27"/>
        <v>0</v>
      </c>
      <c r="W196" s="149">
        <f t="shared" si="28"/>
        <v>0</v>
      </c>
      <c r="X196" s="210">
        <f t="shared" si="29"/>
        <v>0</v>
      </c>
    </row>
    <row r="197" spans="1:24" s="31" customFormat="1" x14ac:dyDescent="0.25">
      <c r="A197" s="71">
        <v>8420</v>
      </c>
      <c r="B197" s="72" t="s">
        <v>44</v>
      </c>
      <c r="C197" s="118">
        <v>74</v>
      </c>
      <c r="D197" s="118">
        <v>9</v>
      </c>
      <c r="E197" s="118">
        <f t="shared" ref="E197:E260" si="30">C197+D197</f>
        <v>83</v>
      </c>
      <c r="F197" s="118">
        <v>76</v>
      </c>
      <c r="G197" s="118">
        <v>14</v>
      </c>
      <c r="H197" s="118">
        <f t="shared" ref="H197:H260" si="31">F197+G197</f>
        <v>90</v>
      </c>
      <c r="I197" s="118">
        <v>68</v>
      </c>
      <c r="J197" s="118">
        <v>20</v>
      </c>
      <c r="K197" s="118">
        <f t="shared" ref="K197:K260" si="32">I197+J197</f>
        <v>88</v>
      </c>
      <c r="L197" s="118">
        <f t="shared" ref="L197:L260" si="33">C197+F197+I197</f>
        <v>218</v>
      </c>
      <c r="M197" s="118">
        <f t="shared" ref="M197:M260" si="34">E197+H197+K197</f>
        <v>261</v>
      </c>
      <c r="N197" s="117">
        <f t="shared" ref="N197:N260" si="35">L197/M197</f>
        <v>0.83524904214559392</v>
      </c>
      <c r="P197" s="89">
        <f t="shared" ref="P197:P260" si="36">+Q197-A197</f>
        <v>0</v>
      </c>
      <c r="Q197" s="89">
        <v>8420</v>
      </c>
      <c r="R197" s="89" t="s">
        <v>44</v>
      </c>
      <c r="S197" s="149">
        <v>218</v>
      </c>
      <c r="T197" s="149">
        <v>261</v>
      </c>
      <c r="U197" s="209">
        <v>0.83524904214559392</v>
      </c>
      <c r="V197" s="149">
        <f t="shared" ref="V197:V260" si="37">+S197-L197</f>
        <v>0</v>
      </c>
      <c r="W197" s="149">
        <f t="shared" ref="W197:W260" si="38">+T197-M197</f>
        <v>0</v>
      </c>
      <c r="X197" s="210">
        <f t="shared" ref="X197:X260" si="39">+U197-N197</f>
        <v>0</v>
      </c>
    </row>
    <row r="198" spans="1:24" s="31" customFormat="1" x14ac:dyDescent="0.25">
      <c r="A198" s="71">
        <v>8421</v>
      </c>
      <c r="B198" s="72" t="s">
        <v>320</v>
      </c>
      <c r="C198" s="118">
        <v>1093</v>
      </c>
      <c r="D198" s="118">
        <v>196</v>
      </c>
      <c r="E198" s="118">
        <f t="shared" si="30"/>
        <v>1289</v>
      </c>
      <c r="F198" s="118">
        <v>1297</v>
      </c>
      <c r="G198" s="118">
        <v>0</v>
      </c>
      <c r="H198" s="118">
        <f t="shared" si="31"/>
        <v>1297</v>
      </c>
      <c r="I198" s="118">
        <v>0</v>
      </c>
      <c r="J198" s="118">
        <v>0</v>
      </c>
      <c r="K198" s="118">
        <f t="shared" si="32"/>
        <v>0</v>
      </c>
      <c r="L198" s="118">
        <f t="shared" si="33"/>
        <v>2390</v>
      </c>
      <c r="M198" s="118">
        <f t="shared" si="34"/>
        <v>2586</v>
      </c>
      <c r="N198" s="117">
        <f t="shared" si="35"/>
        <v>0.92420726991492652</v>
      </c>
      <c r="P198" s="89">
        <f t="shared" si="36"/>
        <v>0</v>
      </c>
      <c r="Q198" s="89">
        <v>8421</v>
      </c>
      <c r="R198" s="89" t="s">
        <v>320</v>
      </c>
      <c r="S198" s="149">
        <v>2390</v>
      </c>
      <c r="T198" s="149">
        <v>2586</v>
      </c>
      <c r="U198" s="209">
        <v>0.92420726991492652</v>
      </c>
      <c r="V198" s="149">
        <f t="shared" si="37"/>
        <v>0</v>
      </c>
      <c r="W198" s="149">
        <f t="shared" si="38"/>
        <v>0</v>
      </c>
      <c r="X198" s="210">
        <f t="shared" si="39"/>
        <v>0</v>
      </c>
    </row>
    <row r="199" spans="1:24" s="31" customFormat="1" x14ac:dyDescent="0.25">
      <c r="A199" s="71">
        <v>9101</v>
      </c>
      <c r="B199" s="72" t="s">
        <v>87</v>
      </c>
      <c r="C199" s="118">
        <v>7714</v>
      </c>
      <c r="D199" s="118">
        <v>2283</v>
      </c>
      <c r="E199" s="118">
        <f t="shared" si="30"/>
        <v>9997</v>
      </c>
      <c r="F199" s="118">
        <v>7890</v>
      </c>
      <c r="G199" s="118">
        <v>1987</v>
      </c>
      <c r="H199" s="118">
        <f t="shared" si="31"/>
        <v>9877</v>
      </c>
      <c r="I199" s="118">
        <v>8247</v>
      </c>
      <c r="J199" s="118">
        <v>1155</v>
      </c>
      <c r="K199" s="118">
        <f t="shared" si="32"/>
        <v>9402</v>
      </c>
      <c r="L199" s="118">
        <f t="shared" si="33"/>
        <v>23851</v>
      </c>
      <c r="M199" s="118">
        <f t="shared" si="34"/>
        <v>29276</v>
      </c>
      <c r="N199" s="117">
        <f t="shared" si="35"/>
        <v>0.81469463041399093</v>
      </c>
      <c r="P199" s="89">
        <f t="shared" si="36"/>
        <v>0</v>
      </c>
      <c r="Q199" s="89">
        <v>9101</v>
      </c>
      <c r="R199" s="89" t="s">
        <v>87</v>
      </c>
      <c r="S199" s="149">
        <v>23851</v>
      </c>
      <c r="T199" s="149">
        <v>29276</v>
      </c>
      <c r="U199" s="209">
        <v>0.81469463041399093</v>
      </c>
      <c r="V199" s="149">
        <f t="shared" si="37"/>
        <v>0</v>
      </c>
      <c r="W199" s="149">
        <f t="shared" si="38"/>
        <v>0</v>
      </c>
      <c r="X199" s="210">
        <f t="shared" si="39"/>
        <v>0</v>
      </c>
    </row>
    <row r="200" spans="1:24" s="31" customFormat="1" x14ac:dyDescent="0.25">
      <c r="A200" s="71">
        <v>9102</v>
      </c>
      <c r="B200" s="72" t="s">
        <v>321</v>
      </c>
      <c r="C200" s="118">
        <v>1031</v>
      </c>
      <c r="D200" s="118">
        <v>247</v>
      </c>
      <c r="E200" s="118">
        <f t="shared" si="30"/>
        <v>1278</v>
      </c>
      <c r="F200" s="118">
        <v>583</v>
      </c>
      <c r="G200" s="118">
        <v>106</v>
      </c>
      <c r="H200" s="118">
        <f t="shared" si="31"/>
        <v>689</v>
      </c>
      <c r="I200" s="118">
        <v>572</v>
      </c>
      <c r="J200" s="118">
        <v>82</v>
      </c>
      <c r="K200" s="118">
        <f t="shared" si="32"/>
        <v>654</v>
      </c>
      <c r="L200" s="118">
        <f t="shared" si="33"/>
        <v>2186</v>
      </c>
      <c r="M200" s="118">
        <f t="shared" si="34"/>
        <v>2621</v>
      </c>
      <c r="N200" s="117">
        <f t="shared" si="35"/>
        <v>0.83403281190385348</v>
      </c>
      <c r="P200" s="89">
        <f t="shared" si="36"/>
        <v>0</v>
      </c>
      <c r="Q200" s="89">
        <v>9102</v>
      </c>
      <c r="R200" s="89" t="s">
        <v>321</v>
      </c>
      <c r="S200" s="149">
        <v>2186</v>
      </c>
      <c r="T200" s="149">
        <v>2621</v>
      </c>
      <c r="U200" s="209">
        <v>0.83403281190385348</v>
      </c>
      <c r="V200" s="149">
        <f t="shared" si="37"/>
        <v>0</v>
      </c>
      <c r="W200" s="149">
        <f t="shared" si="38"/>
        <v>0</v>
      </c>
      <c r="X200" s="210">
        <f t="shared" si="39"/>
        <v>0</v>
      </c>
    </row>
    <row r="201" spans="1:24" s="31" customFormat="1" x14ac:dyDescent="0.25">
      <c r="A201" s="71">
        <v>9103</v>
      </c>
      <c r="B201" s="72" t="s">
        <v>13</v>
      </c>
      <c r="C201" s="118">
        <v>541</v>
      </c>
      <c r="D201" s="118">
        <v>49</v>
      </c>
      <c r="E201" s="118">
        <f t="shared" si="30"/>
        <v>590</v>
      </c>
      <c r="F201" s="118">
        <v>276</v>
      </c>
      <c r="G201" s="118">
        <v>58</v>
      </c>
      <c r="H201" s="118">
        <f t="shared" si="31"/>
        <v>334</v>
      </c>
      <c r="I201" s="118">
        <v>285</v>
      </c>
      <c r="J201" s="118">
        <v>37</v>
      </c>
      <c r="K201" s="118">
        <f t="shared" si="32"/>
        <v>322</v>
      </c>
      <c r="L201" s="118">
        <f t="shared" si="33"/>
        <v>1102</v>
      </c>
      <c r="M201" s="118">
        <f t="shared" si="34"/>
        <v>1246</v>
      </c>
      <c r="N201" s="117">
        <f t="shared" si="35"/>
        <v>0.884430176565008</v>
      </c>
      <c r="P201" s="89">
        <f t="shared" si="36"/>
        <v>0</v>
      </c>
      <c r="Q201" s="89">
        <v>9103</v>
      </c>
      <c r="R201" s="89" t="s">
        <v>13</v>
      </c>
      <c r="S201" s="149">
        <v>1102</v>
      </c>
      <c r="T201" s="149">
        <v>1246</v>
      </c>
      <c r="U201" s="209">
        <v>0.884430176565008</v>
      </c>
      <c r="V201" s="149">
        <f t="shared" si="37"/>
        <v>0</v>
      </c>
      <c r="W201" s="149">
        <f t="shared" si="38"/>
        <v>0</v>
      </c>
      <c r="X201" s="210">
        <f t="shared" si="39"/>
        <v>0</v>
      </c>
    </row>
    <row r="202" spans="1:24" s="31" customFormat="1" x14ac:dyDescent="0.25">
      <c r="A202" s="71">
        <v>9104</v>
      </c>
      <c r="B202" s="72" t="s">
        <v>96</v>
      </c>
      <c r="C202" s="118">
        <v>287</v>
      </c>
      <c r="D202" s="118">
        <v>41</v>
      </c>
      <c r="E202" s="118">
        <f t="shared" si="30"/>
        <v>328</v>
      </c>
      <c r="F202" s="118">
        <v>145</v>
      </c>
      <c r="G202" s="118">
        <v>54</v>
      </c>
      <c r="H202" s="118">
        <f t="shared" si="31"/>
        <v>199</v>
      </c>
      <c r="I202" s="118">
        <v>138</v>
      </c>
      <c r="J202" s="118">
        <v>52</v>
      </c>
      <c r="K202" s="118">
        <f t="shared" si="32"/>
        <v>190</v>
      </c>
      <c r="L202" s="118">
        <f t="shared" si="33"/>
        <v>570</v>
      </c>
      <c r="M202" s="118">
        <f t="shared" si="34"/>
        <v>717</v>
      </c>
      <c r="N202" s="117">
        <f t="shared" si="35"/>
        <v>0.79497907949790791</v>
      </c>
      <c r="P202" s="89">
        <f t="shared" si="36"/>
        <v>0</v>
      </c>
      <c r="Q202" s="89">
        <v>9104</v>
      </c>
      <c r="R202" s="89" t="s">
        <v>96</v>
      </c>
      <c r="S202" s="149">
        <v>570</v>
      </c>
      <c r="T202" s="149">
        <v>717</v>
      </c>
      <c r="U202" s="209">
        <v>0.79497907949790791</v>
      </c>
      <c r="V202" s="149">
        <f t="shared" si="37"/>
        <v>0</v>
      </c>
      <c r="W202" s="149">
        <f t="shared" si="38"/>
        <v>0</v>
      </c>
      <c r="X202" s="210">
        <f t="shared" si="39"/>
        <v>0</v>
      </c>
    </row>
    <row r="203" spans="1:24" s="31" customFormat="1" x14ac:dyDescent="0.25">
      <c r="A203" s="71">
        <v>9105</v>
      </c>
      <c r="B203" s="72" t="s">
        <v>180</v>
      </c>
      <c r="C203" s="118">
        <v>328</v>
      </c>
      <c r="D203" s="118">
        <v>144</v>
      </c>
      <c r="E203" s="118">
        <f t="shared" si="30"/>
        <v>472</v>
      </c>
      <c r="F203" s="118">
        <v>415</v>
      </c>
      <c r="G203" s="118">
        <v>149</v>
      </c>
      <c r="H203" s="118">
        <f t="shared" si="31"/>
        <v>564</v>
      </c>
      <c r="I203" s="118">
        <v>322</v>
      </c>
      <c r="J203" s="118">
        <v>138</v>
      </c>
      <c r="K203" s="118">
        <f t="shared" si="32"/>
        <v>460</v>
      </c>
      <c r="L203" s="118">
        <f t="shared" si="33"/>
        <v>1065</v>
      </c>
      <c r="M203" s="118">
        <f t="shared" si="34"/>
        <v>1496</v>
      </c>
      <c r="N203" s="117">
        <f t="shared" si="35"/>
        <v>0.71189839572192515</v>
      </c>
      <c r="P203" s="89">
        <f t="shared" si="36"/>
        <v>0</v>
      </c>
      <c r="Q203" s="89">
        <v>9105</v>
      </c>
      <c r="R203" s="89" t="s">
        <v>180</v>
      </c>
      <c r="S203" s="149">
        <v>1065</v>
      </c>
      <c r="T203" s="149">
        <v>1496</v>
      </c>
      <c r="U203" s="209">
        <v>0.71189839572192515</v>
      </c>
      <c r="V203" s="149">
        <f t="shared" si="37"/>
        <v>0</v>
      </c>
      <c r="W203" s="149">
        <f t="shared" si="38"/>
        <v>0</v>
      </c>
      <c r="X203" s="210">
        <f t="shared" si="39"/>
        <v>0</v>
      </c>
    </row>
    <row r="204" spans="1:24" s="31" customFormat="1" x14ac:dyDescent="0.25">
      <c r="A204" s="71">
        <v>9106</v>
      </c>
      <c r="B204" s="72" t="s">
        <v>181</v>
      </c>
      <c r="C204" s="118">
        <v>310</v>
      </c>
      <c r="D204" s="118">
        <v>57</v>
      </c>
      <c r="E204" s="118">
        <f t="shared" si="30"/>
        <v>367</v>
      </c>
      <c r="F204" s="118">
        <v>120</v>
      </c>
      <c r="G204" s="118">
        <v>35</v>
      </c>
      <c r="H204" s="118">
        <f t="shared" si="31"/>
        <v>155</v>
      </c>
      <c r="I204" s="118">
        <v>126</v>
      </c>
      <c r="J204" s="118">
        <v>29</v>
      </c>
      <c r="K204" s="118">
        <f t="shared" si="32"/>
        <v>155</v>
      </c>
      <c r="L204" s="118">
        <f t="shared" si="33"/>
        <v>556</v>
      </c>
      <c r="M204" s="118">
        <f t="shared" si="34"/>
        <v>677</v>
      </c>
      <c r="N204" s="117">
        <f t="shared" si="35"/>
        <v>0.82127031019202368</v>
      </c>
      <c r="P204" s="89">
        <f t="shared" si="36"/>
        <v>0</v>
      </c>
      <c r="Q204" s="89">
        <v>9106</v>
      </c>
      <c r="R204" s="89" t="s">
        <v>181</v>
      </c>
      <c r="S204" s="149">
        <v>556</v>
      </c>
      <c r="T204" s="149">
        <v>677</v>
      </c>
      <c r="U204" s="209">
        <v>0.82127031019202368</v>
      </c>
      <c r="V204" s="149">
        <f t="shared" si="37"/>
        <v>0</v>
      </c>
      <c r="W204" s="149">
        <f t="shared" si="38"/>
        <v>0</v>
      </c>
      <c r="X204" s="210">
        <f t="shared" si="39"/>
        <v>0</v>
      </c>
    </row>
    <row r="205" spans="1:24" s="31" customFormat="1" x14ac:dyDescent="0.25">
      <c r="A205" s="71">
        <v>9107</v>
      </c>
      <c r="B205" s="72" t="s">
        <v>34</v>
      </c>
      <c r="C205" s="118">
        <v>394</v>
      </c>
      <c r="D205" s="118">
        <v>157</v>
      </c>
      <c r="E205" s="118">
        <f t="shared" si="30"/>
        <v>551</v>
      </c>
      <c r="F205" s="118">
        <v>699</v>
      </c>
      <c r="G205" s="118">
        <v>213</v>
      </c>
      <c r="H205" s="118">
        <f t="shared" si="31"/>
        <v>912</v>
      </c>
      <c r="I205" s="118">
        <v>283</v>
      </c>
      <c r="J205" s="118">
        <v>151</v>
      </c>
      <c r="K205" s="118">
        <f t="shared" si="32"/>
        <v>434</v>
      </c>
      <c r="L205" s="118">
        <f t="shared" si="33"/>
        <v>1376</v>
      </c>
      <c r="M205" s="118">
        <f t="shared" si="34"/>
        <v>1897</v>
      </c>
      <c r="N205" s="117">
        <f t="shared" si="35"/>
        <v>0.72535582498682127</v>
      </c>
      <c r="P205" s="89">
        <f t="shared" si="36"/>
        <v>0</v>
      </c>
      <c r="Q205" s="89">
        <v>9107</v>
      </c>
      <c r="R205" s="89" t="s">
        <v>34</v>
      </c>
      <c r="S205" s="149">
        <v>1376</v>
      </c>
      <c r="T205" s="149">
        <v>1897</v>
      </c>
      <c r="U205" s="209">
        <v>0.72535582498682127</v>
      </c>
      <c r="V205" s="149">
        <f t="shared" si="37"/>
        <v>0</v>
      </c>
      <c r="W205" s="149">
        <f t="shared" si="38"/>
        <v>0</v>
      </c>
      <c r="X205" s="210">
        <f t="shared" si="39"/>
        <v>0</v>
      </c>
    </row>
    <row r="206" spans="1:24" s="31" customFormat="1" x14ac:dyDescent="0.25">
      <c r="A206" s="71">
        <v>9108</v>
      </c>
      <c r="B206" s="72" t="s">
        <v>182</v>
      </c>
      <c r="C206" s="118">
        <v>1654</v>
      </c>
      <c r="D206" s="118">
        <v>78</v>
      </c>
      <c r="E206" s="118">
        <f t="shared" si="30"/>
        <v>1732</v>
      </c>
      <c r="F206" s="118">
        <v>1728</v>
      </c>
      <c r="G206" s="118">
        <v>175</v>
      </c>
      <c r="H206" s="118">
        <f t="shared" si="31"/>
        <v>1903</v>
      </c>
      <c r="I206" s="118">
        <v>1809</v>
      </c>
      <c r="J206" s="118">
        <v>166</v>
      </c>
      <c r="K206" s="118">
        <f t="shared" si="32"/>
        <v>1975</v>
      </c>
      <c r="L206" s="118">
        <f t="shared" si="33"/>
        <v>5191</v>
      </c>
      <c r="M206" s="118">
        <f t="shared" si="34"/>
        <v>5610</v>
      </c>
      <c r="N206" s="117">
        <f t="shared" si="35"/>
        <v>0.92531194295900177</v>
      </c>
      <c r="P206" s="89">
        <f t="shared" si="36"/>
        <v>0</v>
      </c>
      <c r="Q206" s="89">
        <v>9108</v>
      </c>
      <c r="R206" s="89" t="s">
        <v>182</v>
      </c>
      <c r="S206" s="149">
        <v>5191</v>
      </c>
      <c r="T206" s="149">
        <v>5610</v>
      </c>
      <c r="U206" s="209">
        <v>0.92531194295900177</v>
      </c>
      <c r="V206" s="149">
        <f t="shared" si="37"/>
        <v>0</v>
      </c>
      <c r="W206" s="149">
        <f t="shared" si="38"/>
        <v>0</v>
      </c>
      <c r="X206" s="210">
        <f t="shared" si="39"/>
        <v>0</v>
      </c>
    </row>
    <row r="207" spans="1:24" s="31" customFormat="1" x14ac:dyDescent="0.25">
      <c r="A207" s="71">
        <v>9109</v>
      </c>
      <c r="B207" s="72" t="s">
        <v>89</v>
      </c>
      <c r="C207" s="118">
        <v>541</v>
      </c>
      <c r="D207" s="118">
        <v>61</v>
      </c>
      <c r="E207" s="118">
        <f t="shared" si="30"/>
        <v>602</v>
      </c>
      <c r="F207" s="118">
        <v>1064</v>
      </c>
      <c r="G207" s="118">
        <v>109</v>
      </c>
      <c r="H207" s="118">
        <f t="shared" si="31"/>
        <v>1173</v>
      </c>
      <c r="I207" s="118">
        <v>1064</v>
      </c>
      <c r="J207" s="118">
        <v>109</v>
      </c>
      <c r="K207" s="118">
        <f t="shared" si="32"/>
        <v>1173</v>
      </c>
      <c r="L207" s="118">
        <f t="shared" si="33"/>
        <v>2669</v>
      </c>
      <c r="M207" s="118">
        <f t="shared" si="34"/>
        <v>2948</v>
      </c>
      <c r="N207" s="117">
        <f t="shared" si="35"/>
        <v>0.90535956580732702</v>
      </c>
      <c r="P207" s="89">
        <f t="shared" si="36"/>
        <v>0</v>
      </c>
      <c r="Q207" s="89">
        <v>9109</v>
      </c>
      <c r="R207" s="89" t="s">
        <v>89</v>
      </c>
      <c r="S207" s="149">
        <v>2669</v>
      </c>
      <c r="T207" s="149">
        <v>2948</v>
      </c>
      <c r="U207" s="209">
        <v>0.90535956580732702</v>
      </c>
      <c r="V207" s="149">
        <f t="shared" si="37"/>
        <v>0</v>
      </c>
      <c r="W207" s="149">
        <f t="shared" si="38"/>
        <v>0</v>
      </c>
      <c r="X207" s="210">
        <f t="shared" si="39"/>
        <v>0</v>
      </c>
    </row>
    <row r="208" spans="1:24" s="31" customFormat="1" x14ac:dyDescent="0.25">
      <c r="A208" s="71">
        <v>9110</v>
      </c>
      <c r="B208" s="72" t="s">
        <v>322</v>
      </c>
      <c r="C208" s="118">
        <v>236</v>
      </c>
      <c r="D208" s="118">
        <v>21</v>
      </c>
      <c r="E208" s="118">
        <f t="shared" si="30"/>
        <v>257</v>
      </c>
      <c r="F208" s="118">
        <v>0</v>
      </c>
      <c r="G208" s="118">
        <v>0</v>
      </c>
      <c r="H208" s="118">
        <f t="shared" si="31"/>
        <v>0</v>
      </c>
      <c r="I208" s="118">
        <v>91</v>
      </c>
      <c r="J208" s="118">
        <v>0</v>
      </c>
      <c r="K208" s="118">
        <f t="shared" si="32"/>
        <v>91</v>
      </c>
      <c r="L208" s="118">
        <f t="shared" si="33"/>
        <v>327</v>
      </c>
      <c r="M208" s="118">
        <f t="shared" si="34"/>
        <v>348</v>
      </c>
      <c r="N208" s="117">
        <f t="shared" si="35"/>
        <v>0.93965517241379315</v>
      </c>
      <c r="P208" s="89">
        <f t="shared" si="36"/>
        <v>0</v>
      </c>
      <c r="Q208" s="89">
        <v>9110</v>
      </c>
      <c r="R208" s="89" t="s">
        <v>322</v>
      </c>
      <c r="S208" s="149">
        <v>327</v>
      </c>
      <c r="T208" s="149">
        <v>348</v>
      </c>
      <c r="U208" s="209">
        <v>0.93965517241379315</v>
      </c>
      <c r="V208" s="149">
        <f t="shared" si="37"/>
        <v>0</v>
      </c>
      <c r="W208" s="149">
        <f t="shared" si="38"/>
        <v>0</v>
      </c>
      <c r="X208" s="210">
        <f t="shared" si="39"/>
        <v>0</v>
      </c>
    </row>
    <row r="209" spans="1:24" s="31" customFormat="1" x14ac:dyDescent="0.25">
      <c r="A209" s="71">
        <v>9111</v>
      </c>
      <c r="B209" s="72" t="s">
        <v>183</v>
      </c>
      <c r="C209" s="118">
        <v>560</v>
      </c>
      <c r="D209" s="118">
        <v>66</v>
      </c>
      <c r="E209" s="118">
        <f t="shared" si="30"/>
        <v>626</v>
      </c>
      <c r="F209" s="118">
        <v>723</v>
      </c>
      <c r="G209" s="118">
        <v>90</v>
      </c>
      <c r="H209" s="118">
        <f t="shared" si="31"/>
        <v>813</v>
      </c>
      <c r="I209" s="118">
        <v>590</v>
      </c>
      <c r="J209" s="118">
        <v>108</v>
      </c>
      <c r="K209" s="118">
        <f t="shared" si="32"/>
        <v>698</v>
      </c>
      <c r="L209" s="118">
        <f t="shared" si="33"/>
        <v>1873</v>
      </c>
      <c r="M209" s="118">
        <f t="shared" si="34"/>
        <v>2137</v>
      </c>
      <c r="N209" s="117">
        <f t="shared" si="35"/>
        <v>0.87646233036967713</v>
      </c>
      <c r="P209" s="89">
        <f t="shared" si="36"/>
        <v>0</v>
      </c>
      <c r="Q209" s="89">
        <v>9111</v>
      </c>
      <c r="R209" s="89" t="s">
        <v>183</v>
      </c>
      <c r="S209" s="149">
        <v>1873</v>
      </c>
      <c r="T209" s="149">
        <v>2137</v>
      </c>
      <c r="U209" s="209">
        <v>0.87646233036967713</v>
      </c>
      <c r="V209" s="149">
        <f t="shared" si="37"/>
        <v>0</v>
      </c>
      <c r="W209" s="149">
        <f t="shared" si="38"/>
        <v>0</v>
      </c>
      <c r="X209" s="210">
        <f t="shared" si="39"/>
        <v>0</v>
      </c>
    </row>
    <row r="210" spans="1:24" s="31" customFormat="1" x14ac:dyDescent="0.25">
      <c r="A210" s="71">
        <v>9112</v>
      </c>
      <c r="B210" s="72" t="s">
        <v>130</v>
      </c>
      <c r="C210" s="118">
        <v>889</v>
      </c>
      <c r="D210" s="118">
        <v>100</v>
      </c>
      <c r="E210" s="118">
        <f t="shared" si="30"/>
        <v>989</v>
      </c>
      <c r="F210" s="118">
        <v>828</v>
      </c>
      <c r="G210" s="118">
        <v>82</v>
      </c>
      <c r="H210" s="118">
        <f t="shared" si="31"/>
        <v>910</v>
      </c>
      <c r="I210" s="118">
        <v>814</v>
      </c>
      <c r="J210" s="118">
        <v>111</v>
      </c>
      <c r="K210" s="118">
        <f t="shared" si="32"/>
        <v>925</v>
      </c>
      <c r="L210" s="118">
        <f t="shared" si="33"/>
        <v>2531</v>
      </c>
      <c r="M210" s="118">
        <f t="shared" si="34"/>
        <v>2824</v>
      </c>
      <c r="N210" s="117">
        <f t="shared" si="35"/>
        <v>0.89624645892351273</v>
      </c>
      <c r="P210" s="89">
        <f t="shared" si="36"/>
        <v>0</v>
      </c>
      <c r="Q210" s="89">
        <v>9112</v>
      </c>
      <c r="R210" s="89" t="s">
        <v>130</v>
      </c>
      <c r="S210" s="149">
        <v>2531</v>
      </c>
      <c r="T210" s="149">
        <v>2824</v>
      </c>
      <c r="U210" s="209">
        <v>0.89624645892351273</v>
      </c>
      <c r="V210" s="149">
        <f t="shared" si="37"/>
        <v>0</v>
      </c>
      <c r="W210" s="149">
        <f t="shared" si="38"/>
        <v>0</v>
      </c>
      <c r="X210" s="210">
        <f t="shared" si="39"/>
        <v>0</v>
      </c>
    </row>
    <row r="211" spans="1:24" s="31" customFormat="1" x14ac:dyDescent="0.25">
      <c r="A211" s="71">
        <v>9113</v>
      </c>
      <c r="B211" s="72" t="s">
        <v>184</v>
      </c>
      <c r="C211" s="118">
        <v>84</v>
      </c>
      <c r="D211" s="118">
        <v>23</v>
      </c>
      <c r="E211" s="118">
        <f t="shared" si="30"/>
        <v>107</v>
      </c>
      <c r="F211" s="118">
        <v>74</v>
      </c>
      <c r="G211" s="118">
        <v>30</v>
      </c>
      <c r="H211" s="118">
        <f t="shared" si="31"/>
        <v>104</v>
      </c>
      <c r="I211" s="118">
        <v>79</v>
      </c>
      <c r="J211" s="118">
        <v>31</v>
      </c>
      <c r="K211" s="118">
        <f t="shared" si="32"/>
        <v>110</v>
      </c>
      <c r="L211" s="118">
        <f t="shared" si="33"/>
        <v>237</v>
      </c>
      <c r="M211" s="118">
        <f t="shared" si="34"/>
        <v>321</v>
      </c>
      <c r="N211" s="117">
        <f t="shared" si="35"/>
        <v>0.73831775700934577</v>
      </c>
      <c r="P211" s="89">
        <f t="shared" si="36"/>
        <v>0</v>
      </c>
      <c r="Q211" s="89">
        <v>9113</v>
      </c>
      <c r="R211" s="89" t="s">
        <v>184</v>
      </c>
      <c r="S211" s="149">
        <v>237</v>
      </c>
      <c r="T211" s="149">
        <v>321</v>
      </c>
      <c r="U211" s="209">
        <v>0.73831775700934577</v>
      </c>
      <c r="V211" s="149">
        <f t="shared" si="37"/>
        <v>0</v>
      </c>
      <c r="W211" s="149">
        <f t="shared" si="38"/>
        <v>0</v>
      </c>
      <c r="X211" s="210">
        <f t="shared" si="39"/>
        <v>0</v>
      </c>
    </row>
    <row r="212" spans="1:24" s="31" customFormat="1" x14ac:dyDescent="0.25">
      <c r="A212" s="71">
        <v>9114</v>
      </c>
      <c r="B212" s="72" t="s">
        <v>41</v>
      </c>
      <c r="C212" s="118">
        <v>559</v>
      </c>
      <c r="D212" s="118">
        <v>87</v>
      </c>
      <c r="E212" s="118">
        <f t="shared" si="30"/>
        <v>646</v>
      </c>
      <c r="F212" s="118">
        <v>452</v>
      </c>
      <c r="G212" s="118">
        <v>170</v>
      </c>
      <c r="H212" s="118">
        <f t="shared" si="31"/>
        <v>622</v>
      </c>
      <c r="I212" s="118">
        <v>577</v>
      </c>
      <c r="J212" s="118">
        <v>131</v>
      </c>
      <c r="K212" s="118">
        <f t="shared" si="32"/>
        <v>708</v>
      </c>
      <c r="L212" s="118">
        <f t="shared" si="33"/>
        <v>1588</v>
      </c>
      <c r="M212" s="118">
        <f t="shared" si="34"/>
        <v>1976</v>
      </c>
      <c r="N212" s="117">
        <f t="shared" si="35"/>
        <v>0.80364372469635625</v>
      </c>
      <c r="P212" s="89">
        <f t="shared" si="36"/>
        <v>0</v>
      </c>
      <c r="Q212" s="89">
        <v>9114</v>
      </c>
      <c r="R212" s="89" t="s">
        <v>41</v>
      </c>
      <c r="S212" s="149">
        <v>1588</v>
      </c>
      <c r="T212" s="149">
        <v>1976</v>
      </c>
      <c r="U212" s="209">
        <v>0.80364372469635625</v>
      </c>
      <c r="V212" s="149">
        <f t="shared" si="37"/>
        <v>0</v>
      </c>
      <c r="W212" s="149">
        <f t="shared" si="38"/>
        <v>0</v>
      </c>
      <c r="X212" s="210">
        <f t="shared" si="39"/>
        <v>0</v>
      </c>
    </row>
    <row r="213" spans="1:24" s="31" customFormat="1" x14ac:dyDescent="0.25">
      <c r="A213" s="71">
        <v>9115</v>
      </c>
      <c r="B213" s="72" t="s">
        <v>14</v>
      </c>
      <c r="C213" s="118">
        <v>2486</v>
      </c>
      <c r="D213" s="118">
        <v>187</v>
      </c>
      <c r="E213" s="118">
        <f t="shared" si="30"/>
        <v>2673</v>
      </c>
      <c r="F213" s="118">
        <v>1295</v>
      </c>
      <c r="G213" s="118">
        <v>205</v>
      </c>
      <c r="H213" s="118">
        <f t="shared" si="31"/>
        <v>1500</v>
      </c>
      <c r="I213" s="118">
        <v>2939</v>
      </c>
      <c r="J213" s="118">
        <v>379</v>
      </c>
      <c r="K213" s="118">
        <f t="shared" si="32"/>
        <v>3318</v>
      </c>
      <c r="L213" s="118">
        <f t="shared" si="33"/>
        <v>6720</v>
      </c>
      <c r="M213" s="118">
        <f t="shared" si="34"/>
        <v>7491</v>
      </c>
      <c r="N213" s="117">
        <f t="shared" si="35"/>
        <v>0.89707649179014815</v>
      </c>
      <c r="P213" s="89">
        <f t="shared" si="36"/>
        <v>0</v>
      </c>
      <c r="Q213" s="89">
        <v>9115</v>
      </c>
      <c r="R213" s="89" t="s">
        <v>14</v>
      </c>
      <c r="S213" s="149">
        <v>6720</v>
      </c>
      <c r="T213" s="149">
        <v>7491</v>
      </c>
      <c r="U213" s="209">
        <v>0.89707649179014815</v>
      </c>
      <c r="V213" s="149">
        <f t="shared" si="37"/>
        <v>0</v>
      </c>
      <c r="W213" s="149">
        <f t="shared" si="38"/>
        <v>0</v>
      </c>
      <c r="X213" s="210">
        <f t="shared" si="39"/>
        <v>0</v>
      </c>
    </row>
    <row r="214" spans="1:24" s="31" customFormat="1" x14ac:dyDescent="0.25">
      <c r="A214" s="71">
        <v>9116</v>
      </c>
      <c r="B214" s="72" t="s">
        <v>101</v>
      </c>
      <c r="C214" s="118">
        <v>183</v>
      </c>
      <c r="D214" s="118">
        <v>24</v>
      </c>
      <c r="E214" s="118">
        <f t="shared" si="30"/>
        <v>207</v>
      </c>
      <c r="F214" s="118">
        <v>162</v>
      </c>
      <c r="G214" s="118">
        <v>42</v>
      </c>
      <c r="H214" s="118">
        <f t="shared" si="31"/>
        <v>204</v>
      </c>
      <c r="I214" s="118">
        <v>193</v>
      </c>
      <c r="J214" s="118">
        <v>30</v>
      </c>
      <c r="K214" s="118">
        <f t="shared" si="32"/>
        <v>223</v>
      </c>
      <c r="L214" s="118">
        <f t="shared" si="33"/>
        <v>538</v>
      </c>
      <c r="M214" s="118">
        <f t="shared" si="34"/>
        <v>634</v>
      </c>
      <c r="N214" s="117">
        <f t="shared" si="35"/>
        <v>0.8485804416403786</v>
      </c>
      <c r="P214" s="89">
        <f t="shared" si="36"/>
        <v>0</v>
      </c>
      <c r="Q214" s="89">
        <v>9116</v>
      </c>
      <c r="R214" s="89" t="s">
        <v>101</v>
      </c>
      <c r="S214" s="149">
        <v>538</v>
      </c>
      <c r="T214" s="149">
        <v>634</v>
      </c>
      <c r="U214" s="209">
        <v>0.8485804416403786</v>
      </c>
      <c r="V214" s="149">
        <f t="shared" si="37"/>
        <v>0</v>
      </c>
      <c r="W214" s="149">
        <f t="shared" si="38"/>
        <v>0</v>
      </c>
      <c r="X214" s="210">
        <f t="shared" si="39"/>
        <v>0</v>
      </c>
    </row>
    <row r="215" spans="1:24" s="31" customFormat="1" x14ac:dyDescent="0.25">
      <c r="A215" s="71">
        <v>9117</v>
      </c>
      <c r="B215" s="72" t="s">
        <v>323</v>
      </c>
      <c r="C215" s="118">
        <v>202</v>
      </c>
      <c r="D215" s="118">
        <v>67</v>
      </c>
      <c r="E215" s="118">
        <f t="shared" si="30"/>
        <v>269</v>
      </c>
      <c r="F215" s="118">
        <v>207</v>
      </c>
      <c r="G215" s="118">
        <v>48</v>
      </c>
      <c r="H215" s="118">
        <f t="shared" si="31"/>
        <v>255</v>
      </c>
      <c r="I215" s="118">
        <v>205</v>
      </c>
      <c r="J215" s="118">
        <v>52</v>
      </c>
      <c r="K215" s="118">
        <f t="shared" si="32"/>
        <v>257</v>
      </c>
      <c r="L215" s="118">
        <f t="shared" si="33"/>
        <v>614</v>
      </c>
      <c r="M215" s="118">
        <f t="shared" si="34"/>
        <v>781</v>
      </c>
      <c r="N215" s="117">
        <f t="shared" si="35"/>
        <v>0.78617157490396927</v>
      </c>
      <c r="P215" s="89">
        <f t="shared" si="36"/>
        <v>0</v>
      </c>
      <c r="Q215" s="89">
        <v>9117</v>
      </c>
      <c r="R215" s="89" t="s">
        <v>323</v>
      </c>
      <c r="S215" s="149">
        <v>614</v>
      </c>
      <c r="T215" s="149">
        <v>781</v>
      </c>
      <c r="U215" s="209">
        <v>0.78617157490396927</v>
      </c>
      <c r="V215" s="149">
        <f t="shared" si="37"/>
        <v>0</v>
      </c>
      <c r="W215" s="149">
        <f t="shared" si="38"/>
        <v>0</v>
      </c>
      <c r="X215" s="210">
        <f t="shared" si="39"/>
        <v>0</v>
      </c>
    </row>
    <row r="216" spans="1:24" s="31" customFormat="1" x14ac:dyDescent="0.25">
      <c r="A216" s="71">
        <v>9118</v>
      </c>
      <c r="B216" s="72" t="s">
        <v>220</v>
      </c>
      <c r="C216" s="118">
        <v>169</v>
      </c>
      <c r="D216" s="118">
        <v>38</v>
      </c>
      <c r="E216" s="118">
        <f t="shared" si="30"/>
        <v>207</v>
      </c>
      <c r="F216" s="118">
        <v>182</v>
      </c>
      <c r="G216" s="118">
        <v>51</v>
      </c>
      <c r="H216" s="118">
        <f t="shared" si="31"/>
        <v>233</v>
      </c>
      <c r="I216" s="118">
        <v>162</v>
      </c>
      <c r="J216" s="118">
        <v>39</v>
      </c>
      <c r="K216" s="118">
        <f t="shared" si="32"/>
        <v>201</v>
      </c>
      <c r="L216" s="118">
        <f t="shared" si="33"/>
        <v>513</v>
      </c>
      <c r="M216" s="118">
        <f t="shared" si="34"/>
        <v>641</v>
      </c>
      <c r="N216" s="117">
        <f t="shared" si="35"/>
        <v>0.80031201248049921</v>
      </c>
      <c r="P216" s="89">
        <f t="shared" si="36"/>
        <v>0</v>
      </c>
      <c r="Q216" s="89">
        <v>9118</v>
      </c>
      <c r="R216" s="89" t="s">
        <v>220</v>
      </c>
      <c r="S216" s="149">
        <v>513</v>
      </c>
      <c r="T216" s="149">
        <v>641</v>
      </c>
      <c r="U216" s="209">
        <v>0.80031201248049921</v>
      </c>
      <c r="V216" s="149">
        <f t="shared" si="37"/>
        <v>0</v>
      </c>
      <c r="W216" s="149">
        <f t="shared" si="38"/>
        <v>0</v>
      </c>
      <c r="X216" s="210">
        <f t="shared" si="39"/>
        <v>0</v>
      </c>
    </row>
    <row r="217" spans="1:24" s="31" customFormat="1" x14ac:dyDescent="0.25">
      <c r="A217" s="71">
        <v>9119</v>
      </c>
      <c r="B217" s="72" t="s">
        <v>67</v>
      </c>
      <c r="C217" s="118">
        <v>289</v>
      </c>
      <c r="D217" s="118">
        <v>11</v>
      </c>
      <c r="E217" s="118">
        <f t="shared" si="30"/>
        <v>300</v>
      </c>
      <c r="F217" s="118">
        <v>289</v>
      </c>
      <c r="G217" s="118">
        <v>29</v>
      </c>
      <c r="H217" s="118">
        <f t="shared" si="31"/>
        <v>318</v>
      </c>
      <c r="I217" s="118">
        <v>326</v>
      </c>
      <c r="J217" s="118">
        <v>7</v>
      </c>
      <c r="K217" s="118">
        <f t="shared" si="32"/>
        <v>333</v>
      </c>
      <c r="L217" s="118">
        <f t="shared" si="33"/>
        <v>904</v>
      </c>
      <c r="M217" s="118">
        <f t="shared" si="34"/>
        <v>951</v>
      </c>
      <c r="N217" s="117">
        <f t="shared" si="35"/>
        <v>0.95057833859095686</v>
      </c>
      <c r="P217" s="89">
        <f t="shared" si="36"/>
        <v>0</v>
      </c>
      <c r="Q217" s="89">
        <v>9119</v>
      </c>
      <c r="R217" s="89" t="s">
        <v>67</v>
      </c>
      <c r="S217" s="149">
        <v>904</v>
      </c>
      <c r="T217" s="149">
        <v>951</v>
      </c>
      <c r="U217" s="209">
        <v>0.95057833859095686</v>
      </c>
      <c r="V217" s="149">
        <f t="shared" si="37"/>
        <v>0</v>
      </c>
      <c r="W217" s="149">
        <f t="shared" si="38"/>
        <v>0</v>
      </c>
      <c r="X217" s="210">
        <f t="shared" si="39"/>
        <v>0</v>
      </c>
    </row>
    <row r="218" spans="1:24" s="31" customFormat="1" x14ac:dyDescent="0.25">
      <c r="A218" s="71">
        <v>9120</v>
      </c>
      <c r="B218" s="72" t="s">
        <v>124</v>
      </c>
      <c r="C218" s="118">
        <v>2730</v>
      </c>
      <c r="D218" s="118">
        <v>939</v>
      </c>
      <c r="E218" s="118">
        <f t="shared" si="30"/>
        <v>3669</v>
      </c>
      <c r="F218" s="118">
        <v>2015</v>
      </c>
      <c r="G218" s="118">
        <v>1502</v>
      </c>
      <c r="H218" s="118">
        <f t="shared" si="31"/>
        <v>3517</v>
      </c>
      <c r="I218" s="118">
        <v>1223</v>
      </c>
      <c r="J218" s="118">
        <v>765</v>
      </c>
      <c r="K218" s="118">
        <f t="shared" si="32"/>
        <v>1988</v>
      </c>
      <c r="L218" s="118">
        <f t="shared" si="33"/>
        <v>5968</v>
      </c>
      <c r="M218" s="118">
        <f t="shared" si="34"/>
        <v>9174</v>
      </c>
      <c r="N218" s="117">
        <f t="shared" si="35"/>
        <v>0.65053411816001749</v>
      </c>
      <c r="P218" s="89">
        <f t="shared" si="36"/>
        <v>0</v>
      </c>
      <c r="Q218" s="89">
        <v>9120</v>
      </c>
      <c r="R218" s="89" t="s">
        <v>124</v>
      </c>
      <c r="S218" s="149">
        <v>5968</v>
      </c>
      <c r="T218" s="149">
        <v>9174</v>
      </c>
      <c r="U218" s="209">
        <v>0.65053411816001749</v>
      </c>
      <c r="V218" s="149">
        <f t="shared" si="37"/>
        <v>0</v>
      </c>
      <c r="W218" s="149">
        <f t="shared" si="38"/>
        <v>0</v>
      </c>
      <c r="X218" s="210">
        <f t="shared" si="39"/>
        <v>0</v>
      </c>
    </row>
    <row r="219" spans="1:24" s="31" customFormat="1" x14ac:dyDescent="0.25">
      <c r="A219" s="71">
        <v>9121</v>
      </c>
      <c r="B219" s="72" t="s">
        <v>258</v>
      </c>
      <c r="C219" s="118">
        <v>69</v>
      </c>
      <c r="D219" s="118">
        <v>3</v>
      </c>
      <c r="E219" s="118">
        <f t="shared" si="30"/>
        <v>72</v>
      </c>
      <c r="F219" s="118">
        <v>102</v>
      </c>
      <c r="G219" s="118">
        <v>10</v>
      </c>
      <c r="H219" s="118">
        <f t="shared" si="31"/>
        <v>112</v>
      </c>
      <c r="I219" s="118">
        <v>85</v>
      </c>
      <c r="J219" s="118">
        <v>22</v>
      </c>
      <c r="K219" s="118">
        <f t="shared" si="32"/>
        <v>107</v>
      </c>
      <c r="L219" s="118">
        <f t="shared" si="33"/>
        <v>256</v>
      </c>
      <c r="M219" s="118">
        <f t="shared" si="34"/>
        <v>291</v>
      </c>
      <c r="N219" s="117">
        <f t="shared" si="35"/>
        <v>0.8797250859106529</v>
      </c>
      <c r="P219" s="89">
        <f t="shared" si="36"/>
        <v>0</v>
      </c>
      <c r="Q219" s="89">
        <v>9121</v>
      </c>
      <c r="R219" s="89" t="s">
        <v>258</v>
      </c>
      <c r="S219" s="149">
        <v>256</v>
      </c>
      <c r="T219" s="149">
        <v>291</v>
      </c>
      <c r="U219" s="209">
        <v>0.8797250859106529</v>
      </c>
      <c r="V219" s="149">
        <f t="shared" si="37"/>
        <v>0</v>
      </c>
      <c r="W219" s="149">
        <f t="shared" si="38"/>
        <v>0</v>
      </c>
      <c r="X219" s="210">
        <f t="shared" si="39"/>
        <v>0</v>
      </c>
    </row>
    <row r="220" spans="1:24" s="31" customFormat="1" x14ac:dyDescent="0.25">
      <c r="A220" s="71">
        <v>9201</v>
      </c>
      <c r="B220" s="72" t="s">
        <v>100</v>
      </c>
      <c r="C220" s="118">
        <v>1313</v>
      </c>
      <c r="D220" s="118">
        <v>731</v>
      </c>
      <c r="E220" s="118">
        <f t="shared" si="30"/>
        <v>2044</v>
      </c>
      <c r="F220" s="118">
        <v>1350</v>
      </c>
      <c r="G220" s="118">
        <v>1490</v>
      </c>
      <c r="H220" s="118">
        <f t="shared" si="31"/>
        <v>2840</v>
      </c>
      <c r="I220" s="118">
        <v>2340</v>
      </c>
      <c r="J220" s="118">
        <v>1981</v>
      </c>
      <c r="K220" s="118">
        <f t="shared" si="32"/>
        <v>4321</v>
      </c>
      <c r="L220" s="118">
        <f t="shared" si="33"/>
        <v>5003</v>
      </c>
      <c r="M220" s="118">
        <f t="shared" si="34"/>
        <v>9205</v>
      </c>
      <c r="N220" s="117">
        <f t="shared" si="35"/>
        <v>0.5435089625203694</v>
      </c>
      <c r="P220" s="89">
        <f t="shared" si="36"/>
        <v>0</v>
      </c>
      <c r="Q220" s="89">
        <v>9201</v>
      </c>
      <c r="R220" s="89" t="s">
        <v>100</v>
      </c>
      <c r="S220" s="149">
        <v>5003</v>
      </c>
      <c r="T220" s="149">
        <v>9205</v>
      </c>
      <c r="U220" s="209">
        <v>0.5435089625203694</v>
      </c>
      <c r="V220" s="149">
        <f t="shared" si="37"/>
        <v>0</v>
      </c>
      <c r="W220" s="149">
        <f t="shared" si="38"/>
        <v>0</v>
      </c>
      <c r="X220" s="210">
        <f t="shared" si="39"/>
        <v>0</v>
      </c>
    </row>
    <row r="221" spans="1:24" s="31" customFormat="1" x14ac:dyDescent="0.25">
      <c r="A221" s="71">
        <v>9202</v>
      </c>
      <c r="B221" s="72" t="s">
        <v>49</v>
      </c>
      <c r="C221" s="118">
        <v>643</v>
      </c>
      <c r="D221" s="118">
        <v>0</v>
      </c>
      <c r="E221" s="118">
        <f t="shared" si="30"/>
        <v>643</v>
      </c>
      <c r="F221" s="118">
        <v>642</v>
      </c>
      <c r="G221" s="118">
        <v>3</v>
      </c>
      <c r="H221" s="118">
        <f t="shared" si="31"/>
        <v>645</v>
      </c>
      <c r="I221" s="118">
        <v>680</v>
      </c>
      <c r="J221" s="118">
        <v>0</v>
      </c>
      <c r="K221" s="118">
        <f t="shared" si="32"/>
        <v>680</v>
      </c>
      <c r="L221" s="118">
        <f t="shared" si="33"/>
        <v>1965</v>
      </c>
      <c r="M221" s="118">
        <f t="shared" si="34"/>
        <v>1968</v>
      </c>
      <c r="N221" s="117">
        <f t="shared" si="35"/>
        <v>0.99847560975609762</v>
      </c>
      <c r="P221" s="89">
        <f t="shared" si="36"/>
        <v>0</v>
      </c>
      <c r="Q221" s="89">
        <v>9202</v>
      </c>
      <c r="R221" s="89" t="s">
        <v>49</v>
      </c>
      <c r="S221" s="149">
        <v>1965</v>
      </c>
      <c r="T221" s="149">
        <v>1968</v>
      </c>
      <c r="U221" s="209">
        <v>0.99847560975609762</v>
      </c>
      <c r="V221" s="149">
        <f t="shared" si="37"/>
        <v>0</v>
      </c>
      <c r="W221" s="149">
        <f t="shared" si="38"/>
        <v>0</v>
      </c>
      <c r="X221" s="210">
        <f t="shared" si="39"/>
        <v>0</v>
      </c>
    </row>
    <row r="222" spans="1:24" s="31" customFormat="1" x14ac:dyDescent="0.25">
      <c r="A222" s="71">
        <v>9203</v>
      </c>
      <c r="B222" s="72" t="s">
        <v>238</v>
      </c>
      <c r="C222" s="118">
        <v>537</v>
      </c>
      <c r="D222" s="118">
        <v>3</v>
      </c>
      <c r="E222" s="118">
        <f t="shared" si="30"/>
        <v>540</v>
      </c>
      <c r="F222" s="118">
        <v>743</v>
      </c>
      <c r="G222" s="118">
        <v>2</v>
      </c>
      <c r="H222" s="118">
        <f t="shared" si="31"/>
        <v>745</v>
      </c>
      <c r="I222" s="118">
        <v>604</v>
      </c>
      <c r="J222" s="118">
        <v>7</v>
      </c>
      <c r="K222" s="118">
        <f t="shared" si="32"/>
        <v>611</v>
      </c>
      <c r="L222" s="118">
        <f t="shared" si="33"/>
        <v>1884</v>
      </c>
      <c r="M222" s="118">
        <f t="shared" si="34"/>
        <v>1896</v>
      </c>
      <c r="N222" s="117">
        <f t="shared" si="35"/>
        <v>0.99367088607594933</v>
      </c>
      <c r="P222" s="89">
        <f t="shared" si="36"/>
        <v>0</v>
      </c>
      <c r="Q222" s="89">
        <v>9203</v>
      </c>
      <c r="R222" s="89" t="s">
        <v>238</v>
      </c>
      <c r="S222" s="149">
        <v>1884</v>
      </c>
      <c r="T222" s="149">
        <v>1896</v>
      </c>
      <c r="U222" s="209">
        <v>0.99367088607594933</v>
      </c>
      <c r="V222" s="149">
        <f t="shared" si="37"/>
        <v>0</v>
      </c>
      <c r="W222" s="149">
        <f t="shared" si="38"/>
        <v>0</v>
      </c>
      <c r="X222" s="210">
        <f t="shared" si="39"/>
        <v>0</v>
      </c>
    </row>
    <row r="223" spans="1:24" s="31" customFormat="1" x14ac:dyDescent="0.25">
      <c r="A223" s="71">
        <v>9204</v>
      </c>
      <c r="B223" s="72" t="s">
        <v>185</v>
      </c>
      <c r="C223" s="118">
        <v>218</v>
      </c>
      <c r="D223" s="118">
        <v>24</v>
      </c>
      <c r="E223" s="118">
        <f t="shared" si="30"/>
        <v>242</v>
      </c>
      <c r="F223" s="118">
        <v>90</v>
      </c>
      <c r="G223" s="118">
        <v>11</v>
      </c>
      <c r="H223" s="118">
        <f t="shared" si="31"/>
        <v>101</v>
      </c>
      <c r="I223" s="118">
        <v>109</v>
      </c>
      <c r="J223" s="118">
        <v>10</v>
      </c>
      <c r="K223" s="118">
        <f t="shared" si="32"/>
        <v>119</v>
      </c>
      <c r="L223" s="118">
        <f t="shared" si="33"/>
        <v>417</v>
      </c>
      <c r="M223" s="118">
        <f t="shared" si="34"/>
        <v>462</v>
      </c>
      <c r="N223" s="117">
        <f t="shared" si="35"/>
        <v>0.90259740259740262</v>
      </c>
      <c r="P223" s="89">
        <f t="shared" si="36"/>
        <v>0</v>
      </c>
      <c r="Q223" s="89">
        <v>9204</v>
      </c>
      <c r="R223" s="89" t="s">
        <v>185</v>
      </c>
      <c r="S223" s="149">
        <v>417</v>
      </c>
      <c r="T223" s="149">
        <v>462</v>
      </c>
      <c r="U223" s="209">
        <v>0.90259740259740262</v>
      </c>
      <c r="V223" s="149">
        <f t="shared" si="37"/>
        <v>0</v>
      </c>
      <c r="W223" s="149">
        <f t="shared" si="38"/>
        <v>0</v>
      </c>
      <c r="X223" s="210">
        <f t="shared" si="39"/>
        <v>0</v>
      </c>
    </row>
    <row r="224" spans="1:24" s="31" customFormat="1" x14ac:dyDescent="0.25">
      <c r="A224" s="71">
        <v>9205</v>
      </c>
      <c r="B224" s="72" t="s">
        <v>145</v>
      </c>
      <c r="C224" s="118">
        <v>240</v>
      </c>
      <c r="D224" s="118">
        <v>57</v>
      </c>
      <c r="E224" s="118">
        <f t="shared" si="30"/>
        <v>297</v>
      </c>
      <c r="F224" s="118">
        <v>297</v>
      </c>
      <c r="G224" s="118">
        <v>39</v>
      </c>
      <c r="H224" s="118">
        <f t="shared" si="31"/>
        <v>336</v>
      </c>
      <c r="I224" s="118">
        <v>275</v>
      </c>
      <c r="J224" s="118">
        <v>56</v>
      </c>
      <c r="K224" s="118">
        <f t="shared" si="32"/>
        <v>331</v>
      </c>
      <c r="L224" s="118">
        <f t="shared" si="33"/>
        <v>812</v>
      </c>
      <c r="M224" s="118">
        <f t="shared" si="34"/>
        <v>964</v>
      </c>
      <c r="N224" s="117">
        <f t="shared" si="35"/>
        <v>0.84232365145228216</v>
      </c>
      <c r="P224" s="89">
        <f t="shared" si="36"/>
        <v>0</v>
      </c>
      <c r="Q224" s="89">
        <v>9205</v>
      </c>
      <c r="R224" s="89" t="s">
        <v>145</v>
      </c>
      <c r="S224" s="149">
        <v>812</v>
      </c>
      <c r="T224" s="149">
        <v>964</v>
      </c>
      <c r="U224" s="209">
        <v>0.84232365145228216</v>
      </c>
      <c r="V224" s="149">
        <f t="shared" si="37"/>
        <v>0</v>
      </c>
      <c r="W224" s="149">
        <f t="shared" si="38"/>
        <v>0</v>
      </c>
      <c r="X224" s="210">
        <f t="shared" si="39"/>
        <v>0</v>
      </c>
    </row>
    <row r="225" spans="1:24" s="31" customFormat="1" x14ac:dyDescent="0.25">
      <c r="A225" s="71">
        <v>9206</v>
      </c>
      <c r="B225" s="72" t="s">
        <v>11</v>
      </c>
      <c r="C225" s="118">
        <v>395</v>
      </c>
      <c r="D225" s="118">
        <v>10</v>
      </c>
      <c r="E225" s="118">
        <f t="shared" si="30"/>
        <v>405</v>
      </c>
      <c r="F225" s="118">
        <v>354</v>
      </c>
      <c r="G225" s="118">
        <v>12</v>
      </c>
      <c r="H225" s="118">
        <f t="shared" si="31"/>
        <v>366</v>
      </c>
      <c r="I225" s="118">
        <v>384</v>
      </c>
      <c r="J225" s="118">
        <v>11</v>
      </c>
      <c r="K225" s="118">
        <f t="shared" si="32"/>
        <v>395</v>
      </c>
      <c r="L225" s="118">
        <f t="shared" si="33"/>
        <v>1133</v>
      </c>
      <c r="M225" s="118">
        <f t="shared" si="34"/>
        <v>1166</v>
      </c>
      <c r="N225" s="117">
        <f t="shared" si="35"/>
        <v>0.97169811320754718</v>
      </c>
      <c r="P225" s="89">
        <f t="shared" si="36"/>
        <v>0</v>
      </c>
      <c r="Q225" s="89">
        <v>9206</v>
      </c>
      <c r="R225" s="89" t="s">
        <v>11</v>
      </c>
      <c r="S225" s="149">
        <v>1133</v>
      </c>
      <c r="T225" s="149">
        <v>1166</v>
      </c>
      <c r="U225" s="209">
        <v>0.97169811320754718</v>
      </c>
      <c r="V225" s="149">
        <f t="shared" si="37"/>
        <v>0</v>
      </c>
      <c r="W225" s="149">
        <f t="shared" si="38"/>
        <v>0</v>
      </c>
      <c r="X225" s="210">
        <f t="shared" si="39"/>
        <v>0</v>
      </c>
    </row>
    <row r="226" spans="1:24" s="31" customFormat="1" x14ac:dyDescent="0.25">
      <c r="A226" s="71">
        <v>9207</v>
      </c>
      <c r="B226" s="72" t="s">
        <v>149</v>
      </c>
      <c r="C226" s="118">
        <v>0</v>
      </c>
      <c r="D226" s="118">
        <v>0</v>
      </c>
      <c r="E226" s="118">
        <f t="shared" si="30"/>
        <v>0</v>
      </c>
      <c r="F226" s="118">
        <v>148</v>
      </c>
      <c r="G226" s="118">
        <v>42</v>
      </c>
      <c r="H226" s="118">
        <f t="shared" si="31"/>
        <v>190</v>
      </c>
      <c r="I226" s="118">
        <v>154</v>
      </c>
      <c r="J226" s="118">
        <v>48</v>
      </c>
      <c r="K226" s="118">
        <f t="shared" si="32"/>
        <v>202</v>
      </c>
      <c r="L226" s="118">
        <f t="shared" si="33"/>
        <v>302</v>
      </c>
      <c r="M226" s="118">
        <f t="shared" si="34"/>
        <v>392</v>
      </c>
      <c r="N226" s="117">
        <f t="shared" si="35"/>
        <v>0.77040816326530615</v>
      </c>
      <c r="P226" s="89">
        <f t="shared" si="36"/>
        <v>0</v>
      </c>
      <c r="Q226" s="89">
        <v>9207</v>
      </c>
      <c r="R226" s="89" t="s">
        <v>149</v>
      </c>
      <c r="S226" s="149">
        <v>302</v>
      </c>
      <c r="T226" s="149">
        <v>392</v>
      </c>
      <c r="U226" s="209">
        <v>0.77040816326530615</v>
      </c>
      <c r="V226" s="149">
        <f t="shared" si="37"/>
        <v>0</v>
      </c>
      <c r="W226" s="149">
        <f t="shared" si="38"/>
        <v>0</v>
      </c>
      <c r="X226" s="210">
        <f t="shared" si="39"/>
        <v>0</v>
      </c>
    </row>
    <row r="227" spans="1:24" s="31" customFormat="1" x14ac:dyDescent="0.25">
      <c r="A227" s="71">
        <v>9208</v>
      </c>
      <c r="B227" s="72" t="s">
        <v>132</v>
      </c>
      <c r="C227" s="118">
        <v>199</v>
      </c>
      <c r="D227" s="118">
        <v>25</v>
      </c>
      <c r="E227" s="118">
        <f t="shared" si="30"/>
        <v>224</v>
      </c>
      <c r="F227" s="118">
        <v>202</v>
      </c>
      <c r="G227" s="118">
        <v>47</v>
      </c>
      <c r="H227" s="118">
        <f t="shared" si="31"/>
        <v>249</v>
      </c>
      <c r="I227" s="118">
        <v>157</v>
      </c>
      <c r="J227" s="118">
        <v>59</v>
      </c>
      <c r="K227" s="118">
        <f t="shared" si="32"/>
        <v>216</v>
      </c>
      <c r="L227" s="118">
        <f t="shared" si="33"/>
        <v>558</v>
      </c>
      <c r="M227" s="118">
        <f t="shared" si="34"/>
        <v>689</v>
      </c>
      <c r="N227" s="117">
        <f t="shared" si="35"/>
        <v>0.80986937590711172</v>
      </c>
      <c r="P227" s="89">
        <f t="shared" si="36"/>
        <v>0</v>
      </c>
      <c r="Q227" s="89">
        <v>9208</v>
      </c>
      <c r="R227" s="89" t="s">
        <v>132</v>
      </c>
      <c r="S227" s="149">
        <v>558</v>
      </c>
      <c r="T227" s="149">
        <v>689</v>
      </c>
      <c r="U227" s="209">
        <v>0.80986937590711172</v>
      </c>
      <c r="V227" s="149">
        <f t="shared" si="37"/>
        <v>0</v>
      </c>
      <c r="W227" s="149">
        <f t="shared" si="38"/>
        <v>0</v>
      </c>
      <c r="X227" s="210">
        <f t="shared" si="39"/>
        <v>0</v>
      </c>
    </row>
    <row r="228" spans="1:24" s="31" customFormat="1" x14ac:dyDescent="0.25">
      <c r="A228" s="71">
        <v>9209</v>
      </c>
      <c r="B228" s="72" t="s">
        <v>324</v>
      </c>
      <c r="C228" s="118">
        <v>0</v>
      </c>
      <c r="D228" s="118">
        <v>0</v>
      </c>
      <c r="E228" s="118">
        <f t="shared" si="30"/>
        <v>0</v>
      </c>
      <c r="F228" s="118">
        <v>218</v>
      </c>
      <c r="G228" s="118">
        <v>3</v>
      </c>
      <c r="H228" s="118">
        <f t="shared" si="31"/>
        <v>221</v>
      </c>
      <c r="I228" s="118">
        <v>206</v>
      </c>
      <c r="J228" s="118">
        <v>11</v>
      </c>
      <c r="K228" s="118">
        <f t="shared" si="32"/>
        <v>217</v>
      </c>
      <c r="L228" s="118">
        <f t="shared" si="33"/>
        <v>424</v>
      </c>
      <c r="M228" s="118">
        <f t="shared" si="34"/>
        <v>438</v>
      </c>
      <c r="N228" s="117">
        <f t="shared" si="35"/>
        <v>0.96803652968036524</v>
      </c>
      <c r="P228" s="89">
        <f t="shared" si="36"/>
        <v>0</v>
      </c>
      <c r="Q228" s="89">
        <v>9209</v>
      </c>
      <c r="R228" s="89" t="s">
        <v>324</v>
      </c>
      <c r="S228" s="149">
        <v>424</v>
      </c>
      <c r="T228" s="149">
        <v>438</v>
      </c>
      <c r="U228" s="209">
        <v>0.96803652968036524</v>
      </c>
      <c r="V228" s="149">
        <f t="shared" si="37"/>
        <v>0</v>
      </c>
      <c r="W228" s="149">
        <f t="shared" si="38"/>
        <v>0</v>
      </c>
      <c r="X228" s="210">
        <f t="shared" si="39"/>
        <v>0</v>
      </c>
    </row>
    <row r="229" spans="1:24" s="31" customFormat="1" x14ac:dyDescent="0.25">
      <c r="A229" s="71">
        <v>9210</v>
      </c>
      <c r="B229" s="72" t="s">
        <v>186</v>
      </c>
      <c r="C229" s="118">
        <v>441</v>
      </c>
      <c r="D229" s="118">
        <v>126</v>
      </c>
      <c r="E229" s="118">
        <f t="shared" si="30"/>
        <v>567</v>
      </c>
      <c r="F229" s="118">
        <v>465</v>
      </c>
      <c r="G229" s="118">
        <v>120</v>
      </c>
      <c r="H229" s="118">
        <f t="shared" si="31"/>
        <v>585</v>
      </c>
      <c r="I229" s="118">
        <v>473</v>
      </c>
      <c r="J229" s="118">
        <v>119</v>
      </c>
      <c r="K229" s="118">
        <f t="shared" si="32"/>
        <v>592</v>
      </c>
      <c r="L229" s="118">
        <f t="shared" si="33"/>
        <v>1379</v>
      </c>
      <c r="M229" s="118">
        <f t="shared" si="34"/>
        <v>1744</v>
      </c>
      <c r="N229" s="117">
        <f t="shared" si="35"/>
        <v>0.79071100917431192</v>
      </c>
      <c r="P229" s="89">
        <f t="shared" si="36"/>
        <v>0</v>
      </c>
      <c r="Q229" s="89">
        <v>9210</v>
      </c>
      <c r="R229" s="89" t="s">
        <v>186</v>
      </c>
      <c r="S229" s="149">
        <v>1379</v>
      </c>
      <c r="T229" s="149">
        <v>1744</v>
      </c>
      <c r="U229" s="209">
        <v>0.79071100917431192</v>
      </c>
      <c r="V229" s="149">
        <f t="shared" si="37"/>
        <v>0</v>
      </c>
      <c r="W229" s="149">
        <f t="shared" si="38"/>
        <v>0</v>
      </c>
      <c r="X229" s="210">
        <f t="shared" si="39"/>
        <v>0</v>
      </c>
    </row>
    <row r="230" spans="1:24" s="31" customFormat="1" x14ac:dyDescent="0.25">
      <c r="A230" s="71">
        <v>9211</v>
      </c>
      <c r="B230" s="72" t="s">
        <v>151</v>
      </c>
      <c r="C230" s="118">
        <v>1001</v>
      </c>
      <c r="D230" s="118">
        <v>24</v>
      </c>
      <c r="E230" s="118">
        <f t="shared" si="30"/>
        <v>1025</v>
      </c>
      <c r="F230" s="118">
        <v>951</v>
      </c>
      <c r="G230" s="118">
        <v>52</v>
      </c>
      <c r="H230" s="118">
        <f t="shared" si="31"/>
        <v>1003</v>
      </c>
      <c r="I230" s="118">
        <v>887</v>
      </c>
      <c r="J230" s="118">
        <v>86</v>
      </c>
      <c r="K230" s="118">
        <f t="shared" si="32"/>
        <v>973</v>
      </c>
      <c r="L230" s="118">
        <f t="shared" si="33"/>
        <v>2839</v>
      </c>
      <c r="M230" s="118">
        <f t="shared" si="34"/>
        <v>3001</v>
      </c>
      <c r="N230" s="117">
        <f t="shared" si="35"/>
        <v>0.94601799400199937</v>
      </c>
      <c r="P230" s="89">
        <f t="shared" si="36"/>
        <v>0</v>
      </c>
      <c r="Q230" s="89">
        <v>9211</v>
      </c>
      <c r="R230" s="89" t="s">
        <v>151</v>
      </c>
      <c r="S230" s="149">
        <v>2839</v>
      </c>
      <c r="T230" s="149">
        <v>3001</v>
      </c>
      <c r="U230" s="209">
        <v>0.94601799400199937</v>
      </c>
      <c r="V230" s="149">
        <f t="shared" si="37"/>
        <v>0</v>
      </c>
      <c r="W230" s="149">
        <f t="shared" si="38"/>
        <v>0</v>
      </c>
      <c r="X230" s="210">
        <f t="shared" si="39"/>
        <v>0</v>
      </c>
    </row>
    <row r="231" spans="1:24" s="31" customFormat="1" x14ac:dyDescent="0.25">
      <c r="A231" s="71">
        <v>10101</v>
      </c>
      <c r="B231" s="72" t="s">
        <v>229</v>
      </c>
      <c r="C231" s="118">
        <v>15641</v>
      </c>
      <c r="D231" s="118">
        <v>4113</v>
      </c>
      <c r="E231" s="118">
        <f t="shared" si="30"/>
        <v>19754</v>
      </c>
      <c r="F231" s="118">
        <v>15531</v>
      </c>
      <c r="G231" s="118">
        <v>4498</v>
      </c>
      <c r="H231" s="118">
        <f t="shared" si="31"/>
        <v>20029</v>
      </c>
      <c r="I231" s="118">
        <v>16711</v>
      </c>
      <c r="J231" s="118">
        <v>4662</v>
      </c>
      <c r="K231" s="118">
        <f t="shared" si="32"/>
        <v>21373</v>
      </c>
      <c r="L231" s="118">
        <f t="shared" si="33"/>
        <v>47883</v>
      </c>
      <c r="M231" s="118">
        <f t="shared" si="34"/>
        <v>61156</v>
      </c>
      <c r="N231" s="117">
        <f t="shared" si="35"/>
        <v>0.78296487670874482</v>
      </c>
      <c r="P231" s="89">
        <f t="shared" si="36"/>
        <v>0</v>
      </c>
      <c r="Q231" s="89">
        <v>10101</v>
      </c>
      <c r="R231" s="89" t="s">
        <v>229</v>
      </c>
      <c r="S231" s="149">
        <v>47883</v>
      </c>
      <c r="T231" s="149">
        <v>61156</v>
      </c>
      <c r="U231" s="209">
        <v>0.78296487670874482</v>
      </c>
      <c r="V231" s="149">
        <f t="shared" si="37"/>
        <v>0</v>
      </c>
      <c r="W231" s="149">
        <f t="shared" si="38"/>
        <v>0</v>
      </c>
      <c r="X231" s="210">
        <f t="shared" si="39"/>
        <v>0</v>
      </c>
    </row>
    <row r="232" spans="1:24" s="31" customFormat="1" x14ac:dyDescent="0.25">
      <c r="A232" s="71">
        <v>10102</v>
      </c>
      <c r="B232" s="72" t="s">
        <v>37</v>
      </c>
      <c r="C232" s="118">
        <v>1822</v>
      </c>
      <c r="D232" s="118">
        <v>288</v>
      </c>
      <c r="E232" s="118">
        <f t="shared" si="30"/>
        <v>2110</v>
      </c>
      <c r="F232" s="118">
        <v>1997</v>
      </c>
      <c r="G232" s="118">
        <v>325</v>
      </c>
      <c r="H232" s="118">
        <f t="shared" si="31"/>
        <v>2322</v>
      </c>
      <c r="I232" s="118">
        <v>2009</v>
      </c>
      <c r="J232" s="118">
        <v>383</v>
      </c>
      <c r="K232" s="118">
        <f t="shared" si="32"/>
        <v>2392</v>
      </c>
      <c r="L232" s="118">
        <f t="shared" si="33"/>
        <v>5828</v>
      </c>
      <c r="M232" s="118">
        <f t="shared" si="34"/>
        <v>6824</v>
      </c>
      <c r="N232" s="117">
        <f t="shared" si="35"/>
        <v>0.85404454865181711</v>
      </c>
      <c r="P232" s="89">
        <f t="shared" si="36"/>
        <v>0</v>
      </c>
      <c r="Q232" s="89">
        <v>10102</v>
      </c>
      <c r="R232" s="89" t="s">
        <v>37</v>
      </c>
      <c r="S232" s="149">
        <v>5828</v>
      </c>
      <c r="T232" s="149">
        <v>6824</v>
      </c>
      <c r="U232" s="209">
        <v>0.85404454865181711</v>
      </c>
      <c r="V232" s="149">
        <f t="shared" si="37"/>
        <v>0</v>
      </c>
      <c r="W232" s="149">
        <f t="shared" si="38"/>
        <v>0</v>
      </c>
      <c r="X232" s="210">
        <f t="shared" si="39"/>
        <v>0</v>
      </c>
    </row>
    <row r="233" spans="1:24" s="31" customFormat="1" x14ac:dyDescent="0.25">
      <c r="A233" s="71">
        <v>10103</v>
      </c>
      <c r="B233" s="72" t="s">
        <v>24</v>
      </c>
      <c r="C233" s="118">
        <v>3</v>
      </c>
      <c r="D233" s="118">
        <v>102</v>
      </c>
      <c r="E233" s="118">
        <f t="shared" si="30"/>
        <v>105</v>
      </c>
      <c r="F233" s="118">
        <v>0</v>
      </c>
      <c r="G233" s="118">
        <v>0</v>
      </c>
      <c r="H233" s="118">
        <f t="shared" si="31"/>
        <v>0</v>
      </c>
      <c r="I233" s="118">
        <v>122</v>
      </c>
      <c r="J233" s="118">
        <v>18</v>
      </c>
      <c r="K233" s="118">
        <f t="shared" si="32"/>
        <v>140</v>
      </c>
      <c r="L233" s="118">
        <f t="shared" si="33"/>
        <v>125</v>
      </c>
      <c r="M233" s="118">
        <f t="shared" si="34"/>
        <v>245</v>
      </c>
      <c r="N233" s="117">
        <f t="shared" si="35"/>
        <v>0.51020408163265307</v>
      </c>
      <c r="P233" s="89">
        <f t="shared" si="36"/>
        <v>0</v>
      </c>
      <c r="Q233" s="89">
        <v>10103</v>
      </c>
      <c r="R233" s="89" t="s">
        <v>24</v>
      </c>
      <c r="S233" s="149">
        <v>125</v>
      </c>
      <c r="T233" s="149">
        <v>245</v>
      </c>
      <c r="U233" s="209">
        <v>0.51020408163265307</v>
      </c>
      <c r="V233" s="149">
        <f t="shared" si="37"/>
        <v>0</v>
      </c>
      <c r="W233" s="149">
        <f t="shared" si="38"/>
        <v>0</v>
      </c>
      <c r="X233" s="210">
        <f t="shared" si="39"/>
        <v>0</v>
      </c>
    </row>
    <row r="234" spans="1:24" s="31" customFormat="1" x14ac:dyDescent="0.25">
      <c r="A234" s="71">
        <v>10104</v>
      </c>
      <c r="B234" s="72" t="s">
        <v>23</v>
      </c>
      <c r="C234" s="118">
        <v>534</v>
      </c>
      <c r="D234" s="118">
        <v>141</v>
      </c>
      <c r="E234" s="118">
        <f t="shared" si="30"/>
        <v>675</v>
      </c>
      <c r="F234" s="118">
        <v>581</v>
      </c>
      <c r="G234" s="118">
        <v>142</v>
      </c>
      <c r="H234" s="118">
        <f t="shared" si="31"/>
        <v>723</v>
      </c>
      <c r="I234" s="118">
        <v>583</v>
      </c>
      <c r="J234" s="118">
        <v>163</v>
      </c>
      <c r="K234" s="118">
        <f t="shared" si="32"/>
        <v>746</v>
      </c>
      <c r="L234" s="118">
        <f t="shared" si="33"/>
        <v>1698</v>
      </c>
      <c r="M234" s="118">
        <f t="shared" si="34"/>
        <v>2144</v>
      </c>
      <c r="N234" s="117">
        <f t="shared" si="35"/>
        <v>0.79197761194029848</v>
      </c>
      <c r="P234" s="89">
        <f t="shared" si="36"/>
        <v>0</v>
      </c>
      <c r="Q234" s="89">
        <v>10104</v>
      </c>
      <c r="R234" s="89" t="s">
        <v>23</v>
      </c>
      <c r="S234" s="149">
        <v>1698</v>
      </c>
      <c r="T234" s="149">
        <v>2144</v>
      </c>
      <c r="U234" s="209">
        <v>0.79197761194029848</v>
      </c>
      <c r="V234" s="149">
        <f t="shared" si="37"/>
        <v>0</v>
      </c>
      <c r="W234" s="149">
        <f t="shared" si="38"/>
        <v>0</v>
      </c>
      <c r="X234" s="210">
        <f t="shared" si="39"/>
        <v>0</v>
      </c>
    </row>
    <row r="235" spans="1:24" s="31" customFormat="1" x14ac:dyDescent="0.25">
      <c r="A235" s="71">
        <v>10105</v>
      </c>
      <c r="B235" s="72" t="s">
        <v>187</v>
      </c>
      <c r="C235" s="118">
        <v>431</v>
      </c>
      <c r="D235" s="118">
        <v>12</v>
      </c>
      <c r="E235" s="118">
        <f t="shared" si="30"/>
        <v>443</v>
      </c>
      <c r="F235" s="118">
        <v>474</v>
      </c>
      <c r="G235" s="118">
        <v>21</v>
      </c>
      <c r="H235" s="118">
        <f t="shared" si="31"/>
        <v>495</v>
      </c>
      <c r="I235" s="118">
        <v>503</v>
      </c>
      <c r="J235" s="118">
        <v>26</v>
      </c>
      <c r="K235" s="118">
        <f t="shared" si="32"/>
        <v>529</v>
      </c>
      <c r="L235" s="118">
        <f t="shared" si="33"/>
        <v>1408</v>
      </c>
      <c r="M235" s="118">
        <f t="shared" si="34"/>
        <v>1467</v>
      </c>
      <c r="N235" s="117">
        <f t="shared" si="35"/>
        <v>0.95978186775732788</v>
      </c>
      <c r="P235" s="89">
        <f t="shared" si="36"/>
        <v>0</v>
      </c>
      <c r="Q235" s="89">
        <v>10105</v>
      </c>
      <c r="R235" s="89" t="s">
        <v>187</v>
      </c>
      <c r="S235" s="149">
        <v>1408</v>
      </c>
      <c r="T235" s="149">
        <v>1467</v>
      </c>
      <c r="U235" s="209">
        <v>0.95978186775732788</v>
      </c>
      <c r="V235" s="149">
        <f t="shared" si="37"/>
        <v>0</v>
      </c>
      <c r="W235" s="149">
        <f t="shared" si="38"/>
        <v>0</v>
      </c>
      <c r="X235" s="210">
        <f t="shared" si="39"/>
        <v>0</v>
      </c>
    </row>
    <row r="236" spans="1:24" s="31" customFormat="1" x14ac:dyDescent="0.25">
      <c r="A236" s="71">
        <v>10106</v>
      </c>
      <c r="B236" s="72" t="s">
        <v>188</v>
      </c>
      <c r="C236" s="118">
        <v>279</v>
      </c>
      <c r="D236" s="118">
        <v>53</v>
      </c>
      <c r="E236" s="118">
        <f t="shared" si="30"/>
        <v>332</v>
      </c>
      <c r="F236" s="118">
        <v>288</v>
      </c>
      <c r="G236" s="118">
        <v>53</v>
      </c>
      <c r="H236" s="118">
        <f t="shared" si="31"/>
        <v>341</v>
      </c>
      <c r="I236" s="118">
        <v>304</v>
      </c>
      <c r="J236" s="118">
        <v>49</v>
      </c>
      <c r="K236" s="118">
        <f t="shared" si="32"/>
        <v>353</v>
      </c>
      <c r="L236" s="118">
        <f t="shared" si="33"/>
        <v>871</v>
      </c>
      <c r="M236" s="118">
        <f t="shared" si="34"/>
        <v>1026</v>
      </c>
      <c r="N236" s="117">
        <f t="shared" si="35"/>
        <v>0.84892787524366475</v>
      </c>
      <c r="P236" s="89">
        <f t="shared" si="36"/>
        <v>0</v>
      </c>
      <c r="Q236" s="89">
        <v>10106</v>
      </c>
      <c r="R236" s="89" t="s">
        <v>188</v>
      </c>
      <c r="S236" s="149">
        <v>871</v>
      </c>
      <c r="T236" s="149">
        <v>1026</v>
      </c>
      <c r="U236" s="209">
        <v>0.84892787524366475</v>
      </c>
      <c r="V236" s="149">
        <f t="shared" si="37"/>
        <v>0</v>
      </c>
      <c r="W236" s="149">
        <f t="shared" si="38"/>
        <v>0</v>
      </c>
      <c r="X236" s="210">
        <f t="shared" si="39"/>
        <v>0</v>
      </c>
    </row>
    <row r="237" spans="1:24" s="31" customFormat="1" x14ac:dyDescent="0.25">
      <c r="A237" s="71">
        <v>10107</v>
      </c>
      <c r="B237" s="72" t="s">
        <v>325</v>
      </c>
      <c r="C237" s="118">
        <v>1095</v>
      </c>
      <c r="D237" s="118">
        <v>121</v>
      </c>
      <c r="E237" s="118">
        <f t="shared" si="30"/>
        <v>1216</v>
      </c>
      <c r="F237" s="118">
        <v>0</v>
      </c>
      <c r="G237" s="118">
        <v>0</v>
      </c>
      <c r="H237" s="118">
        <f t="shared" si="31"/>
        <v>0</v>
      </c>
      <c r="I237" s="118">
        <v>777</v>
      </c>
      <c r="J237" s="118">
        <v>111</v>
      </c>
      <c r="K237" s="118">
        <f t="shared" si="32"/>
        <v>888</v>
      </c>
      <c r="L237" s="118">
        <f t="shared" si="33"/>
        <v>1872</v>
      </c>
      <c r="M237" s="118">
        <f t="shared" si="34"/>
        <v>2104</v>
      </c>
      <c r="N237" s="117">
        <f t="shared" si="35"/>
        <v>0.88973384030418246</v>
      </c>
      <c r="P237" s="89">
        <f t="shared" si="36"/>
        <v>0</v>
      </c>
      <c r="Q237" s="89">
        <v>10107</v>
      </c>
      <c r="R237" s="89" t="s">
        <v>325</v>
      </c>
      <c r="S237" s="149">
        <v>1872</v>
      </c>
      <c r="T237" s="149">
        <v>2104</v>
      </c>
      <c r="U237" s="209">
        <v>0.88973384030418246</v>
      </c>
      <c r="V237" s="149">
        <f t="shared" si="37"/>
        <v>0</v>
      </c>
      <c r="W237" s="149">
        <f t="shared" si="38"/>
        <v>0</v>
      </c>
      <c r="X237" s="210">
        <f t="shared" si="39"/>
        <v>0</v>
      </c>
    </row>
    <row r="238" spans="1:24" s="31" customFormat="1" x14ac:dyDescent="0.25">
      <c r="A238" s="71">
        <v>10108</v>
      </c>
      <c r="B238" s="72" t="s">
        <v>225</v>
      </c>
      <c r="C238" s="118">
        <v>438</v>
      </c>
      <c r="D238" s="118">
        <v>46</v>
      </c>
      <c r="E238" s="118">
        <f t="shared" si="30"/>
        <v>484</v>
      </c>
      <c r="F238" s="118">
        <v>462</v>
      </c>
      <c r="G238" s="118">
        <v>27</v>
      </c>
      <c r="H238" s="118">
        <f t="shared" si="31"/>
        <v>489</v>
      </c>
      <c r="I238" s="118">
        <v>0</v>
      </c>
      <c r="J238" s="118">
        <v>0</v>
      </c>
      <c r="K238" s="118">
        <f t="shared" si="32"/>
        <v>0</v>
      </c>
      <c r="L238" s="118">
        <f t="shared" si="33"/>
        <v>900</v>
      </c>
      <c r="M238" s="118">
        <f t="shared" si="34"/>
        <v>973</v>
      </c>
      <c r="N238" s="117">
        <f t="shared" si="35"/>
        <v>0.92497430626927035</v>
      </c>
      <c r="P238" s="89">
        <f t="shared" si="36"/>
        <v>0</v>
      </c>
      <c r="Q238" s="89">
        <v>10108</v>
      </c>
      <c r="R238" s="89" t="s">
        <v>225</v>
      </c>
      <c r="S238" s="149">
        <v>900</v>
      </c>
      <c r="T238" s="149">
        <v>973</v>
      </c>
      <c r="U238" s="209">
        <v>0.92497430626927035</v>
      </c>
      <c r="V238" s="149">
        <f t="shared" si="37"/>
        <v>0</v>
      </c>
      <c r="W238" s="149">
        <f t="shared" si="38"/>
        <v>0</v>
      </c>
      <c r="X238" s="210">
        <f t="shared" si="39"/>
        <v>0</v>
      </c>
    </row>
    <row r="239" spans="1:24" s="31" customFormat="1" x14ac:dyDescent="0.25">
      <c r="A239" s="71">
        <v>10109</v>
      </c>
      <c r="B239" s="72" t="s">
        <v>31</v>
      </c>
      <c r="C239" s="118">
        <v>2320</v>
      </c>
      <c r="D239" s="118">
        <v>56</v>
      </c>
      <c r="E239" s="118">
        <f t="shared" si="30"/>
        <v>2376</v>
      </c>
      <c r="F239" s="118">
        <v>2216</v>
      </c>
      <c r="G239" s="118">
        <v>143</v>
      </c>
      <c r="H239" s="118">
        <f t="shared" si="31"/>
        <v>2359</v>
      </c>
      <c r="I239" s="118">
        <v>2245</v>
      </c>
      <c r="J239" s="118">
        <v>47</v>
      </c>
      <c r="K239" s="118">
        <f t="shared" si="32"/>
        <v>2292</v>
      </c>
      <c r="L239" s="118">
        <f t="shared" si="33"/>
        <v>6781</v>
      </c>
      <c r="M239" s="118">
        <f t="shared" si="34"/>
        <v>7027</v>
      </c>
      <c r="N239" s="117">
        <f t="shared" si="35"/>
        <v>0.96499217304681939</v>
      </c>
      <c r="P239" s="89">
        <f t="shared" si="36"/>
        <v>0</v>
      </c>
      <c r="Q239" s="89">
        <v>10109</v>
      </c>
      <c r="R239" s="89" t="s">
        <v>31</v>
      </c>
      <c r="S239" s="149">
        <v>6781</v>
      </c>
      <c r="T239" s="149">
        <v>7027</v>
      </c>
      <c r="U239" s="209">
        <v>0.96499217304681939</v>
      </c>
      <c r="V239" s="149">
        <f t="shared" si="37"/>
        <v>0</v>
      </c>
      <c r="W239" s="149">
        <f t="shared" si="38"/>
        <v>0</v>
      </c>
      <c r="X239" s="210">
        <f t="shared" si="39"/>
        <v>0</v>
      </c>
    </row>
    <row r="240" spans="1:24" s="31" customFormat="1" x14ac:dyDescent="0.25">
      <c r="A240" s="71">
        <v>10201</v>
      </c>
      <c r="B240" s="72" t="s">
        <v>55</v>
      </c>
      <c r="C240" s="118">
        <v>1461</v>
      </c>
      <c r="D240" s="118">
        <v>496</v>
      </c>
      <c r="E240" s="118">
        <f t="shared" si="30"/>
        <v>1957</v>
      </c>
      <c r="F240" s="118">
        <v>1421</v>
      </c>
      <c r="G240" s="118">
        <v>620</v>
      </c>
      <c r="H240" s="118">
        <f t="shared" si="31"/>
        <v>2041</v>
      </c>
      <c r="I240" s="118">
        <v>1571</v>
      </c>
      <c r="J240" s="118">
        <v>504</v>
      </c>
      <c r="K240" s="118">
        <f t="shared" si="32"/>
        <v>2075</v>
      </c>
      <c r="L240" s="118">
        <f t="shared" si="33"/>
        <v>4453</v>
      </c>
      <c r="M240" s="118">
        <f t="shared" si="34"/>
        <v>6073</v>
      </c>
      <c r="N240" s="117">
        <f t="shared" si="35"/>
        <v>0.73324551292606621</v>
      </c>
      <c r="P240" s="89">
        <f t="shared" si="36"/>
        <v>0</v>
      </c>
      <c r="Q240" s="89">
        <v>10201</v>
      </c>
      <c r="R240" s="89" t="s">
        <v>55</v>
      </c>
      <c r="S240" s="149">
        <v>4453</v>
      </c>
      <c r="T240" s="149">
        <v>6073</v>
      </c>
      <c r="U240" s="209">
        <v>0.73324551292606621</v>
      </c>
      <c r="V240" s="149">
        <f t="shared" si="37"/>
        <v>0</v>
      </c>
      <c r="W240" s="149">
        <f t="shared" si="38"/>
        <v>0</v>
      </c>
      <c r="X240" s="210">
        <f t="shared" si="39"/>
        <v>0</v>
      </c>
    </row>
    <row r="241" spans="1:24" s="31" customFormat="1" x14ac:dyDescent="0.25">
      <c r="A241" s="71">
        <v>10202</v>
      </c>
      <c r="B241" s="72" t="s">
        <v>218</v>
      </c>
      <c r="C241" s="118">
        <v>1410</v>
      </c>
      <c r="D241" s="118">
        <v>416</v>
      </c>
      <c r="E241" s="118">
        <f t="shared" si="30"/>
        <v>1826</v>
      </c>
      <c r="F241" s="118">
        <v>1500</v>
      </c>
      <c r="G241" s="118">
        <v>232</v>
      </c>
      <c r="H241" s="118">
        <f t="shared" si="31"/>
        <v>1732</v>
      </c>
      <c r="I241" s="118">
        <v>1422</v>
      </c>
      <c r="J241" s="118">
        <v>627</v>
      </c>
      <c r="K241" s="118">
        <f t="shared" si="32"/>
        <v>2049</v>
      </c>
      <c r="L241" s="118">
        <f t="shared" si="33"/>
        <v>4332</v>
      </c>
      <c r="M241" s="118">
        <f t="shared" si="34"/>
        <v>5607</v>
      </c>
      <c r="N241" s="117">
        <f t="shared" si="35"/>
        <v>0.77260567148207593</v>
      </c>
      <c r="P241" s="89">
        <f t="shared" si="36"/>
        <v>0</v>
      </c>
      <c r="Q241" s="89">
        <v>10202</v>
      </c>
      <c r="R241" s="89" t="s">
        <v>218</v>
      </c>
      <c r="S241" s="149">
        <v>4332</v>
      </c>
      <c r="T241" s="149">
        <v>5607</v>
      </c>
      <c r="U241" s="209">
        <v>0.77260567148207593</v>
      </c>
      <c r="V241" s="149">
        <f t="shared" si="37"/>
        <v>0</v>
      </c>
      <c r="W241" s="149">
        <f t="shared" si="38"/>
        <v>0</v>
      </c>
      <c r="X241" s="210">
        <f t="shared" si="39"/>
        <v>0</v>
      </c>
    </row>
    <row r="242" spans="1:24" s="31" customFormat="1" x14ac:dyDescent="0.25">
      <c r="A242" s="71">
        <v>10203</v>
      </c>
      <c r="B242" s="72" t="s">
        <v>189</v>
      </c>
      <c r="C242" s="118">
        <v>351</v>
      </c>
      <c r="D242" s="118">
        <v>41</v>
      </c>
      <c r="E242" s="118">
        <f t="shared" si="30"/>
        <v>392</v>
      </c>
      <c r="F242" s="118">
        <v>323</v>
      </c>
      <c r="G242" s="118">
        <v>52</v>
      </c>
      <c r="H242" s="118">
        <f t="shared" si="31"/>
        <v>375</v>
      </c>
      <c r="I242" s="118">
        <v>340</v>
      </c>
      <c r="J242" s="118">
        <v>61</v>
      </c>
      <c r="K242" s="118">
        <f t="shared" si="32"/>
        <v>401</v>
      </c>
      <c r="L242" s="118">
        <f t="shared" si="33"/>
        <v>1014</v>
      </c>
      <c r="M242" s="118">
        <f t="shared" si="34"/>
        <v>1168</v>
      </c>
      <c r="N242" s="117">
        <f t="shared" si="35"/>
        <v>0.86815068493150682</v>
      </c>
      <c r="P242" s="89">
        <f t="shared" si="36"/>
        <v>0</v>
      </c>
      <c r="Q242" s="89">
        <v>10203</v>
      </c>
      <c r="R242" s="89" t="s">
        <v>189</v>
      </c>
      <c r="S242" s="149">
        <v>1014</v>
      </c>
      <c r="T242" s="149">
        <v>1168</v>
      </c>
      <c r="U242" s="209">
        <v>0.86815068493150682</v>
      </c>
      <c r="V242" s="149">
        <f t="shared" si="37"/>
        <v>0</v>
      </c>
      <c r="W242" s="149">
        <f t="shared" si="38"/>
        <v>0</v>
      </c>
      <c r="X242" s="210">
        <f t="shared" si="39"/>
        <v>0</v>
      </c>
    </row>
    <row r="243" spans="1:24" s="31" customFormat="1" x14ac:dyDescent="0.25">
      <c r="A243" s="71">
        <v>10204</v>
      </c>
      <c r="B243" s="72" t="s">
        <v>271</v>
      </c>
      <c r="C243" s="118">
        <v>72</v>
      </c>
      <c r="D243" s="118">
        <v>4</v>
      </c>
      <c r="E243" s="118">
        <f t="shared" si="30"/>
        <v>76</v>
      </c>
      <c r="F243" s="118">
        <v>76</v>
      </c>
      <c r="G243" s="118">
        <v>3</v>
      </c>
      <c r="H243" s="118">
        <f t="shared" si="31"/>
        <v>79</v>
      </c>
      <c r="I243" s="118">
        <v>74</v>
      </c>
      <c r="J243" s="118">
        <v>5</v>
      </c>
      <c r="K243" s="118">
        <f t="shared" si="32"/>
        <v>79</v>
      </c>
      <c r="L243" s="118">
        <f t="shared" si="33"/>
        <v>222</v>
      </c>
      <c r="M243" s="118">
        <f t="shared" si="34"/>
        <v>234</v>
      </c>
      <c r="N243" s="117">
        <f t="shared" si="35"/>
        <v>0.94871794871794868</v>
      </c>
      <c r="P243" s="89">
        <f t="shared" si="36"/>
        <v>0</v>
      </c>
      <c r="Q243" s="89">
        <v>10204</v>
      </c>
      <c r="R243" s="89" t="s">
        <v>271</v>
      </c>
      <c r="S243" s="149">
        <v>222</v>
      </c>
      <c r="T243" s="149">
        <v>234</v>
      </c>
      <c r="U243" s="209">
        <v>0.94871794871794868</v>
      </c>
      <c r="V243" s="149">
        <f t="shared" si="37"/>
        <v>0</v>
      </c>
      <c r="W243" s="149">
        <f t="shared" si="38"/>
        <v>0</v>
      </c>
      <c r="X243" s="210">
        <f t="shared" si="39"/>
        <v>0</v>
      </c>
    </row>
    <row r="244" spans="1:24" s="31" customFormat="1" x14ac:dyDescent="0.25">
      <c r="A244" s="71">
        <v>10205</v>
      </c>
      <c r="B244" s="72" t="s">
        <v>190</v>
      </c>
      <c r="C244" s="118">
        <v>615</v>
      </c>
      <c r="D244" s="118">
        <v>84</v>
      </c>
      <c r="E244" s="118">
        <f t="shared" si="30"/>
        <v>699</v>
      </c>
      <c r="F244" s="118">
        <v>454</v>
      </c>
      <c r="G244" s="118">
        <v>36</v>
      </c>
      <c r="H244" s="118">
        <f t="shared" si="31"/>
        <v>490</v>
      </c>
      <c r="I244" s="118">
        <v>909</v>
      </c>
      <c r="J244" s="118">
        <v>70</v>
      </c>
      <c r="K244" s="118">
        <f t="shared" si="32"/>
        <v>979</v>
      </c>
      <c r="L244" s="118">
        <f t="shared" si="33"/>
        <v>1978</v>
      </c>
      <c r="M244" s="118">
        <f t="shared" si="34"/>
        <v>2168</v>
      </c>
      <c r="N244" s="117">
        <f t="shared" si="35"/>
        <v>0.91236162361623618</v>
      </c>
      <c r="P244" s="89">
        <f t="shared" si="36"/>
        <v>0</v>
      </c>
      <c r="Q244" s="89">
        <v>10205</v>
      </c>
      <c r="R244" s="89" t="s">
        <v>190</v>
      </c>
      <c r="S244" s="149">
        <v>1978</v>
      </c>
      <c r="T244" s="149">
        <v>2168</v>
      </c>
      <c r="U244" s="209">
        <v>0.91236162361623618</v>
      </c>
      <c r="V244" s="149">
        <f t="shared" si="37"/>
        <v>0</v>
      </c>
      <c r="W244" s="149">
        <f t="shared" si="38"/>
        <v>0</v>
      </c>
      <c r="X244" s="210">
        <f t="shared" si="39"/>
        <v>0</v>
      </c>
    </row>
    <row r="245" spans="1:24" s="31" customFormat="1" x14ac:dyDescent="0.25">
      <c r="A245" s="71">
        <v>10206</v>
      </c>
      <c r="B245" s="72" t="s">
        <v>262</v>
      </c>
      <c r="C245" s="118">
        <v>98</v>
      </c>
      <c r="D245" s="118">
        <v>5</v>
      </c>
      <c r="E245" s="118">
        <f t="shared" si="30"/>
        <v>103</v>
      </c>
      <c r="F245" s="118">
        <v>104</v>
      </c>
      <c r="G245" s="118">
        <v>12</v>
      </c>
      <c r="H245" s="118">
        <f t="shared" si="31"/>
        <v>116</v>
      </c>
      <c r="I245" s="118">
        <v>106</v>
      </c>
      <c r="J245" s="118">
        <v>5</v>
      </c>
      <c r="K245" s="118">
        <f t="shared" si="32"/>
        <v>111</v>
      </c>
      <c r="L245" s="118">
        <f t="shared" si="33"/>
        <v>308</v>
      </c>
      <c r="M245" s="118">
        <f t="shared" si="34"/>
        <v>330</v>
      </c>
      <c r="N245" s="117">
        <f t="shared" si="35"/>
        <v>0.93333333333333335</v>
      </c>
      <c r="P245" s="89">
        <f t="shared" si="36"/>
        <v>0</v>
      </c>
      <c r="Q245" s="89">
        <v>10206</v>
      </c>
      <c r="R245" s="89" t="s">
        <v>262</v>
      </c>
      <c r="S245" s="149">
        <v>308</v>
      </c>
      <c r="T245" s="149">
        <v>330</v>
      </c>
      <c r="U245" s="209">
        <v>0.93333333333333335</v>
      </c>
      <c r="V245" s="149">
        <f t="shared" si="37"/>
        <v>0</v>
      </c>
      <c r="W245" s="149">
        <f t="shared" si="38"/>
        <v>0</v>
      </c>
      <c r="X245" s="210">
        <f t="shared" si="39"/>
        <v>0</v>
      </c>
    </row>
    <row r="246" spans="1:24" s="31" customFormat="1" x14ac:dyDescent="0.25">
      <c r="A246" s="71">
        <v>10207</v>
      </c>
      <c r="B246" s="72" t="s">
        <v>83</v>
      </c>
      <c r="C246" s="118">
        <v>125</v>
      </c>
      <c r="D246" s="118">
        <v>0</v>
      </c>
      <c r="E246" s="118">
        <f t="shared" si="30"/>
        <v>125</v>
      </c>
      <c r="F246" s="118">
        <v>117</v>
      </c>
      <c r="G246" s="118">
        <v>19</v>
      </c>
      <c r="H246" s="118">
        <f t="shared" si="31"/>
        <v>136</v>
      </c>
      <c r="I246" s="118">
        <v>127</v>
      </c>
      <c r="J246" s="118">
        <v>20</v>
      </c>
      <c r="K246" s="118">
        <f t="shared" si="32"/>
        <v>147</v>
      </c>
      <c r="L246" s="118">
        <f t="shared" si="33"/>
        <v>369</v>
      </c>
      <c r="M246" s="118">
        <f t="shared" si="34"/>
        <v>408</v>
      </c>
      <c r="N246" s="117">
        <f t="shared" si="35"/>
        <v>0.90441176470588236</v>
      </c>
      <c r="P246" s="89">
        <f t="shared" si="36"/>
        <v>0</v>
      </c>
      <c r="Q246" s="89">
        <v>10207</v>
      </c>
      <c r="R246" s="89" t="s">
        <v>83</v>
      </c>
      <c r="S246" s="149">
        <v>369</v>
      </c>
      <c r="T246" s="149">
        <v>408</v>
      </c>
      <c r="U246" s="209">
        <v>0.90441176470588236</v>
      </c>
      <c r="V246" s="149">
        <f t="shared" si="37"/>
        <v>0</v>
      </c>
      <c r="W246" s="149">
        <f t="shared" si="38"/>
        <v>0</v>
      </c>
      <c r="X246" s="210">
        <f t="shared" si="39"/>
        <v>0</v>
      </c>
    </row>
    <row r="247" spans="1:24" s="31" customFormat="1" x14ac:dyDescent="0.25">
      <c r="A247" s="71">
        <v>10208</v>
      </c>
      <c r="B247" s="72" t="s">
        <v>28</v>
      </c>
      <c r="C247" s="118">
        <v>919</v>
      </c>
      <c r="D247" s="118">
        <v>69</v>
      </c>
      <c r="E247" s="118">
        <f t="shared" si="30"/>
        <v>988</v>
      </c>
      <c r="F247" s="118">
        <v>1771</v>
      </c>
      <c r="G247" s="118">
        <v>153</v>
      </c>
      <c r="H247" s="118">
        <f t="shared" si="31"/>
        <v>1924</v>
      </c>
      <c r="I247" s="118">
        <v>1836</v>
      </c>
      <c r="J247" s="118">
        <v>107</v>
      </c>
      <c r="K247" s="118">
        <f t="shared" si="32"/>
        <v>1943</v>
      </c>
      <c r="L247" s="118">
        <f t="shared" si="33"/>
        <v>4526</v>
      </c>
      <c r="M247" s="118">
        <f t="shared" si="34"/>
        <v>4855</v>
      </c>
      <c r="N247" s="117">
        <f t="shared" si="35"/>
        <v>0.93223480947476833</v>
      </c>
      <c r="P247" s="89">
        <f t="shared" si="36"/>
        <v>0</v>
      </c>
      <c r="Q247" s="89">
        <v>10208</v>
      </c>
      <c r="R247" s="89" t="s">
        <v>28</v>
      </c>
      <c r="S247" s="149">
        <v>4526</v>
      </c>
      <c r="T247" s="149">
        <v>4855</v>
      </c>
      <c r="U247" s="209">
        <v>0.93223480947476833</v>
      </c>
      <c r="V247" s="149">
        <f t="shared" si="37"/>
        <v>0</v>
      </c>
      <c r="W247" s="149">
        <f t="shared" si="38"/>
        <v>0</v>
      </c>
      <c r="X247" s="210">
        <f t="shared" si="39"/>
        <v>0</v>
      </c>
    </row>
    <row r="248" spans="1:24" s="31" customFormat="1" x14ac:dyDescent="0.25">
      <c r="A248" s="71">
        <v>10209</v>
      </c>
      <c r="B248" s="72" t="s">
        <v>25</v>
      </c>
      <c r="C248" s="118">
        <v>263</v>
      </c>
      <c r="D248" s="118">
        <v>81</v>
      </c>
      <c r="E248" s="118">
        <f t="shared" si="30"/>
        <v>344</v>
      </c>
      <c r="F248" s="118">
        <v>261</v>
      </c>
      <c r="G248" s="118">
        <v>85</v>
      </c>
      <c r="H248" s="118">
        <f t="shared" si="31"/>
        <v>346</v>
      </c>
      <c r="I248" s="118">
        <v>258</v>
      </c>
      <c r="J248" s="118">
        <v>111</v>
      </c>
      <c r="K248" s="118">
        <f t="shared" si="32"/>
        <v>369</v>
      </c>
      <c r="L248" s="118">
        <f t="shared" si="33"/>
        <v>782</v>
      </c>
      <c r="M248" s="118">
        <f t="shared" si="34"/>
        <v>1059</v>
      </c>
      <c r="N248" s="117">
        <f t="shared" si="35"/>
        <v>0.73843248347497636</v>
      </c>
      <c r="P248" s="89">
        <f t="shared" si="36"/>
        <v>0</v>
      </c>
      <c r="Q248" s="89">
        <v>10209</v>
      </c>
      <c r="R248" s="89" t="s">
        <v>25</v>
      </c>
      <c r="S248" s="149">
        <v>782</v>
      </c>
      <c r="T248" s="149">
        <v>1059</v>
      </c>
      <c r="U248" s="209">
        <v>0.73843248347497636</v>
      </c>
      <c r="V248" s="149">
        <f t="shared" si="37"/>
        <v>0</v>
      </c>
      <c r="W248" s="149">
        <f t="shared" si="38"/>
        <v>0</v>
      </c>
      <c r="X248" s="210">
        <f t="shared" si="39"/>
        <v>0</v>
      </c>
    </row>
    <row r="249" spans="1:24" s="31" customFormat="1" x14ac:dyDescent="0.25">
      <c r="A249" s="71">
        <v>10210</v>
      </c>
      <c r="B249" s="72" t="s">
        <v>140</v>
      </c>
      <c r="C249" s="118">
        <v>506</v>
      </c>
      <c r="D249" s="118">
        <v>17</v>
      </c>
      <c r="E249" s="118">
        <f t="shared" si="30"/>
        <v>523</v>
      </c>
      <c r="F249" s="118">
        <v>511</v>
      </c>
      <c r="G249" s="118">
        <v>92</v>
      </c>
      <c r="H249" s="118">
        <f t="shared" si="31"/>
        <v>603</v>
      </c>
      <c r="I249" s="118">
        <v>250</v>
      </c>
      <c r="J249" s="118">
        <v>35</v>
      </c>
      <c r="K249" s="118">
        <f t="shared" si="32"/>
        <v>285</v>
      </c>
      <c r="L249" s="118">
        <f t="shared" si="33"/>
        <v>1267</v>
      </c>
      <c r="M249" s="118">
        <f t="shared" si="34"/>
        <v>1411</v>
      </c>
      <c r="N249" s="117">
        <f t="shared" si="35"/>
        <v>0.89794472005669734</v>
      </c>
      <c r="P249" s="89">
        <f t="shared" si="36"/>
        <v>0</v>
      </c>
      <c r="Q249" s="89">
        <v>10210</v>
      </c>
      <c r="R249" s="89" t="s">
        <v>140</v>
      </c>
      <c r="S249" s="149">
        <v>1267</v>
      </c>
      <c r="T249" s="149">
        <v>1411</v>
      </c>
      <c r="U249" s="209">
        <v>0.89794472005669734</v>
      </c>
      <c r="V249" s="149">
        <f t="shared" si="37"/>
        <v>0</v>
      </c>
      <c r="W249" s="149">
        <f t="shared" si="38"/>
        <v>0</v>
      </c>
      <c r="X249" s="210">
        <f t="shared" si="39"/>
        <v>0</v>
      </c>
    </row>
    <row r="250" spans="1:24" s="31" customFormat="1" x14ac:dyDescent="0.25">
      <c r="A250" s="71">
        <v>10301</v>
      </c>
      <c r="B250" s="72" t="s">
        <v>215</v>
      </c>
      <c r="C250" s="118">
        <v>12010</v>
      </c>
      <c r="D250" s="118">
        <v>10006</v>
      </c>
      <c r="E250" s="118">
        <f t="shared" si="30"/>
        <v>22016</v>
      </c>
      <c r="F250" s="118">
        <v>12029</v>
      </c>
      <c r="G250" s="118">
        <v>1782</v>
      </c>
      <c r="H250" s="118">
        <f t="shared" si="31"/>
        <v>13811</v>
      </c>
      <c r="I250" s="118">
        <v>11886</v>
      </c>
      <c r="J250" s="118">
        <v>2044</v>
      </c>
      <c r="K250" s="118">
        <f t="shared" si="32"/>
        <v>13930</v>
      </c>
      <c r="L250" s="118">
        <f t="shared" si="33"/>
        <v>35925</v>
      </c>
      <c r="M250" s="118">
        <f t="shared" si="34"/>
        <v>49757</v>
      </c>
      <c r="N250" s="117">
        <f t="shared" si="35"/>
        <v>0.72200896356291577</v>
      </c>
      <c r="P250" s="89">
        <f t="shared" si="36"/>
        <v>0</v>
      </c>
      <c r="Q250" s="89">
        <v>10301</v>
      </c>
      <c r="R250" s="89" t="s">
        <v>215</v>
      </c>
      <c r="S250" s="149">
        <v>35925</v>
      </c>
      <c r="T250" s="149">
        <v>49757</v>
      </c>
      <c r="U250" s="209">
        <v>0.72200896356291577</v>
      </c>
      <c r="V250" s="149">
        <f t="shared" si="37"/>
        <v>0</v>
      </c>
      <c r="W250" s="149">
        <f t="shared" si="38"/>
        <v>0</v>
      </c>
      <c r="X250" s="210">
        <f t="shared" si="39"/>
        <v>0</v>
      </c>
    </row>
    <row r="251" spans="1:24" s="31" customFormat="1" x14ac:dyDescent="0.25">
      <c r="A251" s="71">
        <v>10302</v>
      </c>
      <c r="B251" s="72" t="s">
        <v>326</v>
      </c>
      <c r="C251" s="118">
        <v>334</v>
      </c>
      <c r="D251" s="118">
        <v>39</v>
      </c>
      <c r="E251" s="118">
        <f t="shared" si="30"/>
        <v>373</v>
      </c>
      <c r="F251" s="118">
        <v>0</v>
      </c>
      <c r="G251" s="118">
        <v>0</v>
      </c>
      <c r="H251" s="118">
        <f t="shared" si="31"/>
        <v>0</v>
      </c>
      <c r="I251" s="118">
        <v>164</v>
      </c>
      <c r="J251" s="118">
        <v>29</v>
      </c>
      <c r="K251" s="118">
        <f t="shared" si="32"/>
        <v>193</v>
      </c>
      <c r="L251" s="118">
        <f t="shared" si="33"/>
        <v>498</v>
      </c>
      <c r="M251" s="118">
        <f t="shared" si="34"/>
        <v>566</v>
      </c>
      <c r="N251" s="117">
        <f t="shared" si="35"/>
        <v>0.87985865724381629</v>
      </c>
      <c r="P251" s="89">
        <f t="shared" si="36"/>
        <v>0</v>
      </c>
      <c r="Q251" s="89">
        <v>10302</v>
      </c>
      <c r="R251" s="89" t="s">
        <v>326</v>
      </c>
      <c r="S251" s="149">
        <v>498</v>
      </c>
      <c r="T251" s="149">
        <v>566</v>
      </c>
      <c r="U251" s="209">
        <v>0.87985865724381629</v>
      </c>
      <c r="V251" s="149">
        <f t="shared" si="37"/>
        <v>0</v>
      </c>
      <c r="W251" s="149">
        <f t="shared" si="38"/>
        <v>0</v>
      </c>
      <c r="X251" s="210">
        <f t="shared" si="39"/>
        <v>0</v>
      </c>
    </row>
    <row r="252" spans="1:24" s="31" customFormat="1" x14ac:dyDescent="0.25">
      <c r="A252" s="71">
        <v>10303</v>
      </c>
      <c r="B252" s="72" t="s">
        <v>205</v>
      </c>
      <c r="C252" s="118">
        <v>480</v>
      </c>
      <c r="D252" s="118">
        <v>157</v>
      </c>
      <c r="E252" s="118">
        <f t="shared" si="30"/>
        <v>637</v>
      </c>
      <c r="F252" s="118">
        <v>471</v>
      </c>
      <c r="G252" s="118">
        <v>140</v>
      </c>
      <c r="H252" s="118">
        <f t="shared" si="31"/>
        <v>611</v>
      </c>
      <c r="I252" s="118">
        <v>509</v>
      </c>
      <c r="J252" s="118">
        <v>134</v>
      </c>
      <c r="K252" s="118">
        <f t="shared" si="32"/>
        <v>643</v>
      </c>
      <c r="L252" s="118">
        <f t="shared" si="33"/>
        <v>1460</v>
      </c>
      <c r="M252" s="118">
        <f t="shared" si="34"/>
        <v>1891</v>
      </c>
      <c r="N252" s="117">
        <f t="shared" si="35"/>
        <v>0.7720782654680064</v>
      </c>
      <c r="P252" s="89">
        <f t="shared" si="36"/>
        <v>0</v>
      </c>
      <c r="Q252" s="89">
        <v>10303</v>
      </c>
      <c r="R252" s="89" t="s">
        <v>205</v>
      </c>
      <c r="S252" s="149">
        <v>1460</v>
      </c>
      <c r="T252" s="149">
        <v>1891</v>
      </c>
      <c r="U252" s="209">
        <v>0.7720782654680064</v>
      </c>
      <c r="V252" s="149">
        <f t="shared" si="37"/>
        <v>0</v>
      </c>
      <c r="W252" s="149">
        <f t="shared" si="38"/>
        <v>0</v>
      </c>
      <c r="X252" s="210">
        <f t="shared" si="39"/>
        <v>0</v>
      </c>
    </row>
    <row r="253" spans="1:24" s="31" customFormat="1" x14ac:dyDescent="0.25">
      <c r="A253" s="71">
        <v>10304</v>
      </c>
      <c r="B253" s="72" t="s">
        <v>59</v>
      </c>
      <c r="C253" s="118">
        <v>0</v>
      </c>
      <c r="D253" s="118">
        <v>0</v>
      </c>
      <c r="E253" s="118">
        <f t="shared" si="30"/>
        <v>0</v>
      </c>
      <c r="F253" s="118">
        <v>302</v>
      </c>
      <c r="G253" s="118">
        <v>97</v>
      </c>
      <c r="H253" s="118">
        <f t="shared" si="31"/>
        <v>399</v>
      </c>
      <c r="I253" s="118">
        <v>0</v>
      </c>
      <c r="J253" s="118">
        <v>0</v>
      </c>
      <c r="K253" s="118">
        <f t="shared" si="32"/>
        <v>0</v>
      </c>
      <c r="L253" s="118">
        <f t="shared" si="33"/>
        <v>302</v>
      </c>
      <c r="M253" s="118">
        <f t="shared" si="34"/>
        <v>399</v>
      </c>
      <c r="N253" s="117">
        <f t="shared" si="35"/>
        <v>0.75689223057644106</v>
      </c>
      <c r="P253" s="89">
        <f t="shared" si="36"/>
        <v>0</v>
      </c>
      <c r="Q253" s="89">
        <v>10304</v>
      </c>
      <c r="R253" s="89" t="s">
        <v>59</v>
      </c>
      <c r="S253" s="149">
        <v>302</v>
      </c>
      <c r="T253" s="149">
        <v>399</v>
      </c>
      <c r="U253" s="209">
        <v>0.75689223057644106</v>
      </c>
      <c r="V253" s="149">
        <f t="shared" si="37"/>
        <v>0</v>
      </c>
      <c r="W253" s="149">
        <f t="shared" si="38"/>
        <v>0</v>
      </c>
      <c r="X253" s="210">
        <f t="shared" si="39"/>
        <v>0</v>
      </c>
    </row>
    <row r="254" spans="1:24" s="31" customFormat="1" x14ac:dyDescent="0.25">
      <c r="A254" s="71">
        <v>10305</v>
      </c>
      <c r="B254" s="72" t="s">
        <v>327</v>
      </c>
      <c r="C254" s="118">
        <v>202</v>
      </c>
      <c r="D254" s="118">
        <v>86</v>
      </c>
      <c r="E254" s="118">
        <f t="shared" si="30"/>
        <v>288</v>
      </c>
      <c r="F254" s="118">
        <v>213</v>
      </c>
      <c r="G254" s="118">
        <v>92</v>
      </c>
      <c r="H254" s="118">
        <f t="shared" si="31"/>
        <v>305</v>
      </c>
      <c r="I254" s="118">
        <v>198</v>
      </c>
      <c r="J254" s="118">
        <v>113</v>
      </c>
      <c r="K254" s="118">
        <f t="shared" si="32"/>
        <v>311</v>
      </c>
      <c r="L254" s="118">
        <f t="shared" si="33"/>
        <v>613</v>
      </c>
      <c r="M254" s="118">
        <f t="shared" si="34"/>
        <v>904</v>
      </c>
      <c r="N254" s="117">
        <f t="shared" si="35"/>
        <v>0.67809734513274333</v>
      </c>
      <c r="P254" s="89">
        <f t="shared" si="36"/>
        <v>0</v>
      </c>
      <c r="Q254" s="89">
        <v>10305</v>
      </c>
      <c r="R254" s="89" t="s">
        <v>327</v>
      </c>
      <c r="S254" s="149">
        <v>613</v>
      </c>
      <c r="T254" s="149">
        <v>904</v>
      </c>
      <c r="U254" s="209">
        <v>0.67809734513274333</v>
      </c>
      <c r="V254" s="149">
        <f t="shared" si="37"/>
        <v>0</v>
      </c>
      <c r="W254" s="149">
        <f t="shared" si="38"/>
        <v>0</v>
      </c>
      <c r="X254" s="210">
        <f t="shared" si="39"/>
        <v>0</v>
      </c>
    </row>
    <row r="255" spans="1:24" s="31" customFormat="1" x14ac:dyDescent="0.25">
      <c r="A255" s="71">
        <v>10306</v>
      </c>
      <c r="B255" s="72" t="s">
        <v>328</v>
      </c>
      <c r="C255" s="118">
        <v>140</v>
      </c>
      <c r="D255" s="118">
        <v>6</v>
      </c>
      <c r="E255" s="118">
        <f t="shared" si="30"/>
        <v>146</v>
      </c>
      <c r="F255" s="118">
        <v>138</v>
      </c>
      <c r="G255" s="118">
        <v>13</v>
      </c>
      <c r="H255" s="118">
        <f t="shared" si="31"/>
        <v>151</v>
      </c>
      <c r="I255" s="118">
        <v>143</v>
      </c>
      <c r="J255" s="118">
        <v>15</v>
      </c>
      <c r="K255" s="118">
        <f t="shared" si="32"/>
        <v>158</v>
      </c>
      <c r="L255" s="118">
        <f t="shared" si="33"/>
        <v>421</v>
      </c>
      <c r="M255" s="118">
        <f t="shared" si="34"/>
        <v>455</v>
      </c>
      <c r="N255" s="117">
        <f t="shared" si="35"/>
        <v>0.92527472527472532</v>
      </c>
      <c r="P255" s="89">
        <f t="shared" si="36"/>
        <v>0</v>
      </c>
      <c r="Q255" s="89">
        <v>10306</v>
      </c>
      <c r="R255" s="89" t="s">
        <v>328</v>
      </c>
      <c r="S255" s="149">
        <v>421</v>
      </c>
      <c r="T255" s="149">
        <v>455</v>
      </c>
      <c r="U255" s="209">
        <v>0.92527472527472532</v>
      </c>
      <c r="V255" s="149">
        <f t="shared" si="37"/>
        <v>0</v>
      </c>
      <c r="W255" s="149">
        <f t="shared" si="38"/>
        <v>0</v>
      </c>
      <c r="X255" s="210">
        <f t="shared" si="39"/>
        <v>0</v>
      </c>
    </row>
    <row r="256" spans="1:24" s="31" customFormat="1" x14ac:dyDescent="0.25">
      <c r="A256" s="71">
        <v>10307</v>
      </c>
      <c r="B256" s="72" t="s">
        <v>40</v>
      </c>
      <c r="C256" s="118">
        <v>154</v>
      </c>
      <c r="D256" s="118">
        <v>43</v>
      </c>
      <c r="E256" s="118">
        <f t="shared" si="30"/>
        <v>197</v>
      </c>
      <c r="F256" s="118">
        <v>126</v>
      </c>
      <c r="G256" s="118">
        <v>79</v>
      </c>
      <c r="H256" s="118">
        <f t="shared" si="31"/>
        <v>205</v>
      </c>
      <c r="I256" s="118">
        <v>130</v>
      </c>
      <c r="J256" s="118">
        <v>19</v>
      </c>
      <c r="K256" s="118">
        <f t="shared" si="32"/>
        <v>149</v>
      </c>
      <c r="L256" s="118">
        <f t="shared" si="33"/>
        <v>410</v>
      </c>
      <c r="M256" s="118">
        <f t="shared" si="34"/>
        <v>551</v>
      </c>
      <c r="N256" s="117">
        <f t="shared" si="35"/>
        <v>0.7441016333938294</v>
      </c>
      <c r="P256" s="89">
        <f t="shared" si="36"/>
        <v>0</v>
      </c>
      <c r="Q256" s="89">
        <v>10307</v>
      </c>
      <c r="R256" s="89" t="s">
        <v>40</v>
      </c>
      <c r="S256" s="149">
        <v>410</v>
      </c>
      <c r="T256" s="149">
        <v>551</v>
      </c>
      <c r="U256" s="209">
        <v>0.7441016333938294</v>
      </c>
      <c r="V256" s="149">
        <f t="shared" si="37"/>
        <v>0</v>
      </c>
      <c r="W256" s="149">
        <f t="shared" si="38"/>
        <v>0</v>
      </c>
      <c r="X256" s="210">
        <f t="shared" si="39"/>
        <v>0</v>
      </c>
    </row>
    <row r="257" spans="1:24" s="31" customFormat="1" x14ac:dyDescent="0.25">
      <c r="A257" s="71">
        <v>10401</v>
      </c>
      <c r="B257" s="72" t="s">
        <v>329</v>
      </c>
      <c r="C257" s="118">
        <v>337</v>
      </c>
      <c r="D257" s="118">
        <v>45</v>
      </c>
      <c r="E257" s="118">
        <f t="shared" si="30"/>
        <v>382</v>
      </c>
      <c r="F257" s="118">
        <v>449</v>
      </c>
      <c r="G257" s="118">
        <v>41</v>
      </c>
      <c r="H257" s="118">
        <f t="shared" si="31"/>
        <v>490</v>
      </c>
      <c r="I257" s="118">
        <v>464</v>
      </c>
      <c r="J257" s="118">
        <v>35</v>
      </c>
      <c r="K257" s="118">
        <f t="shared" si="32"/>
        <v>499</v>
      </c>
      <c r="L257" s="118">
        <f t="shared" si="33"/>
        <v>1250</v>
      </c>
      <c r="M257" s="118">
        <f t="shared" si="34"/>
        <v>1371</v>
      </c>
      <c r="N257" s="117">
        <f t="shared" si="35"/>
        <v>0.9117432530999271</v>
      </c>
      <c r="P257" s="89">
        <f t="shared" si="36"/>
        <v>0</v>
      </c>
      <c r="Q257" s="89">
        <v>10401</v>
      </c>
      <c r="R257" s="89" t="s">
        <v>329</v>
      </c>
      <c r="S257" s="149">
        <v>1250</v>
      </c>
      <c r="T257" s="149">
        <v>1371</v>
      </c>
      <c r="U257" s="209">
        <v>0.9117432530999271</v>
      </c>
      <c r="V257" s="149">
        <f t="shared" si="37"/>
        <v>0</v>
      </c>
      <c r="W257" s="149">
        <f t="shared" si="38"/>
        <v>0</v>
      </c>
      <c r="X257" s="210">
        <f t="shared" si="39"/>
        <v>0</v>
      </c>
    </row>
    <row r="258" spans="1:24" s="31" customFormat="1" x14ac:dyDescent="0.25">
      <c r="A258" s="71">
        <v>10402</v>
      </c>
      <c r="B258" s="72" t="s">
        <v>141</v>
      </c>
      <c r="C258" s="118">
        <v>181</v>
      </c>
      <c r="D258" s="118">
        <v>14</v>
      </c>
      <c r="E258" s="118">
        <f t="shared" si="30"/>
        <v>195</v>
      </c>
      <c r="F258" s="118">
        <v>178</v>
      </c>
      <c r="G258" s="118">
        <v>14</v>
      </c>
      <c r="H258" s="118">
        <f t="shared" si="31"/>
        <v>192</v>
      </c>
      <c r="I258" s="118">
        <v>180</v>
      </c>
      <c r="J258" s="118">
        <v>19</v>
      </c>
      <c r="K258" s="118">
        <f t="shared" si="32"/>
        <v>199</v>
      </c>
      <c r="L258" s="118">
        <f t="shared" si="33"/>
        <v>539</v>
      </c>
      <c r="M258" s="118">
        <f t="shared" si="34"/>
        <v>586</v>
      </c>
      <c r="N258" s="117">
        <f t="shared" si="35"/>
        <v>0.91979522184300344</v>
      </c>
      <c r="P258" s="89">
        <f t="shared" si="36"/>
        <v>0</v>
      </c>
      <c r="Q258" s="89">
        <v>10402</v>
      </c>
      <c r="R258" s="89" t="s">
        <v>141</v>
      </c>
      <c r="S258" s="149">
        <v>539</v>
      </c>
      <c r="T258" s="149">
        <v>586</v>
      </c>
      <c r="U258" s="209">
        <v>0.91979522184300344</v>
      </c>
      <c r="V258" s="149">
        <f t="shared" si="37"/>
        <v>0</v>
      </c>
      <c r="W258" s="149">
        <f t="shared" si="38"/>
        <v>0</v>
      </c>
      <c r="X258" s="210">
        <f t="shared" si="39"/>
        <v>0</v>
      </c>
    </row>
    <row r="259" spans="1:24" s="31" customFormat="1" x14ac:dyDescent="0.25">
      <c r="A259" s="71">
        <v>10403</v>
      </c>
      <c r="B259" s="72" t="s">
        <v>191</v>
      </c>
      <c r="C259" s="118">
        <v>719</v>
      </c>
      <c r="D259" s="118">
        <v>110</v>
      </c>
      <c r="E259" s="118">
        <f t="shared" si="30"/>
        <v>829</v>
      </c>
      <c r="F259" s="118">
        <v>307</v>
      </c>
      <c r="G259" s="118">
        <v>84</v>
      </c>
      <c r="H259" s="118">
        <f t="shared" si="31"/>
        <v>391</v>
      </c>
      <c r="I259" s="118">
        <v>349</v>
      </c>
      <c r="J259" s="118">
        <v>105</v>
      </c>
      <c r="K259" s="118">
        <f t="shared" si="32"/>
        <v>454</v>
      </c>
      <c r="L259" s="118">
        <f t="shared" si="33"/>
        <v>1375</v>
      </c>
      <c r="M259" s="118">
        <f t="shared" si="34"/>
        <v>1674</v>
      </c>
      <c r="N259" s="117">
        <f t="shared" si="35"/>
        <v>0.82138590203106332</v>
      </c>
      <c r="P259" s="89">
        <f t="shared" si="36"/>
        <v>0</v>
      </c>
      <c r="Q259" s="89">
        <v>10403</v>
      </c>
      <c r="R259" s="89" t="s">
        <v>191</v>
      </c>
      <c r="S259" s="149">
        <v>1375</v>
      </c>
      <c r="T259" s="149">
        <v>1674</v>
      </c>
      <c r="U259" s="209">
        <v>0.82138590203106332</v>
      </c>
      <c r="V259" s="149">
        <f t="shared" si="37"/>
        <v>0</v>
      </c>
      <c r="W259" s="149">
        <f t="shared" si="38"/>
        <v>0</v>
      </c>
      <c r="X259" s="210">
        <f t="shared" si="39"/>
        <v>0</v>
      </c>
    </row>
    <row r="260" spans="1:24" s="31" customFormat="1" x14ac:dyDescent="0.25">
      <c r="A260" s="71">
        <v>10404</v>
      </c>
      <c r="B260" s="72" t="s">
        <v>19</v>
      </c>
      <c r="C260" s="118">
        <v>111</v>
      </c>
      <c r="D260" s="118">
        <v>43</v>
      </c>
      <c r="E260" s="118">
        <f t="shared" si="30"/>
        <v>154</v>
      </c>
      <c r="F260" s="118">
        <v>90</v>
      </c>
      <c r="G260" s="118">
        <v>27</v>
      </c>
      <c r="H260" s="118">
        <f t="shared" si="31"/>
        <v>117</v>
      </c>
      <c r="I260" s="118">
        <v>85</v>
      </c>
      <c r="J260" s="118">
        <v>26</v>
      </c>
      <c r="K260" s="118">
        <f t="shared" si="32"/>
        <v>111</v>
      </c>
      <c r="L260" s="118">
        <f t="shared" si="33"/>
        <v>286</v>
      </c>
      <c r="M260" s="118">
        <f t="shared" si="34"/>
        <v>382</v>
      </c>
      <c r="N260" s="117">
        <f t="shared" si="35"/>
        <v>0.74869109947643975</v>
      </c>
      <c r="P260" s="89">
        <f t="shared" si="36"/>
        <v>0</v>
      </c>
      <c r="Q260" s="89">
        <v>10404</v>
      </c>
      <c r="R260" s="89" t="s">
        <v>19</v>
      </c>
      <c r="S260" s="149">
        <v>286</v>
      </c>
      <c r="T260" s="149">
        <v>382</v>
      </c>
      <c r="U260" s="209">
        <v>0.74869109947643975</v>
      </c>
      <c r="V260" s="149">
        <f t="shared" si="37"/>
        <v>0</v>
      </c>
      <c r="W260" s="149">
        <f t="shared" si="38"/>
        <v>0</v>
      </c>
      <c r="X260" s="210">
        <f t="shared" si="39"/>
        <v>0</v>
      </c>
    </row>
    <row r="261" spans="1:24" s="31" customFormat="1" x14ac:dyDescent="0.25">
      <c r="A261" s="71">
        <v>11101</v>
      </c>
      <c r="B261" s="72" t="s">
        <v>207</v>
      </c>
      <c r="C261" s="118">
        <v>3908</v>
      </c>
      <c r="D261" s="118">
        <v>405</v>
      </c>
      <c r="E261" s="118">
        <f t="shared" ref="E261:E324" si="40">C261+D261</f>
        <v>4313</v>
      </c>
      <c r="F261" s="118">
        <v>3627</v>
      </c>
      <c r="G261" s="118">
        <v>554</v>
      </c>
      <c r="H261" s="118">
        <f t="shared" ref="H261:H324" si="41">F261+G261</f>
        <v>4181</v>
      </c>
      <c r="I261" s="118">
        <v>4082</v>
      </c>
      <c r="J261" s="118">
        <v>858</v>
      </c>
      <c r="K261" s="118">
        <f t="shared" ref="K261:K324" si="42">I261+J261</f>
        <v>4940</v>
      </c>
      <c r="L261" s="118">
        <f t="shared" ref="L261:L324" si="43">C261+F261+I261</f>
        <v>11617</v>
      </c>
      <c r="M261" s="118">
        <f t="shared" ref="M261:M324" si="44">E261+H261+K261</f>
        <v>13434</v>
      </c>
      <c r="N261" s="117">
        <f t="shared" ref="N261:N324" si="45">L261/M261</f>
        <v>0.86474616644335267</v>
      </c>
      <c r="P261" s="89">
        <f t="shared" ref="P261:P324" si="46">+Q261-A261</f>
        <v>0</v>
      </c>
      <c r="Q261" s="89">
        <v>11101</v>
      </c>
      <c r="R261" s="89" t="s">
        <v>207</v>
      </c>
      <c r="S261" s="149">
        <v>11617</v>
      </c>
      <c r="T261" s="149">
        <v>13434</v>
      </c>
      <c r="U261" s="209">
        <v>0.86474616644335267</v>
      </c>
      <c r="V261" s="149">
        <f t="shared" ref="V261:V324" si="47">+S261-L261</f>
        <v>0</v>
      </c>
      <c r="W261" s="149">
        <f t="shared" ref="W261:W324" si="48">+T261-M261</f>
        <v>0</v>
      </c>
      <c r="X261" s="210">
        <f t="shared" ref="X261:X324" si="49">+U261-N261</f>
        <v>0</v>
      </c>
    </row>
    <row r="262" spans="1:24" s="31" customFormat="1" x14ac:dyDescent="0.25">
      <c r="A262" s="71">
        <v>11102</v>
      </c>
      <c r="B262" s="72" t="s">
        <v>330</v>
      </c>
      <c r="C262" s="118">
        <v>0</v>
      </c>
      <c r="D262" s="118">
        <v>0</v>
      </c>
      <c r="E262" s="118">
        <f t="shared" si="40"/>
        <v>0</v>
      </c>
      <c r="F262" s="118">
        <v>34</v>
      </c>
      <c r="G262" s="118">
        <v>0</v>
      </c>
      <c r="H262" s="118">
        <f t="shared" si="41"/>
        <v>34</v>
      </c>
      <c r="I262" s="118">
        <v>58</v>
      </c>
      <c r="J262" s="118">
        <v>9</v>
      </c>
      <c r="K262" s="118">
        <f t="shared" si="42"/>
        <v>67</v>
      </c>
      <c r="L262" s="118">
        <f t="shared" si="43"/>
        <v>92</v>
      </c>
      <c r="M262" s="118">
        <f t="shared" si="44"/>
        <v>101</v>
      </c>
      <c r="N262" s="117">
        <f t="shared" si="45"/>
        <v>0.91089108910891092</v>
      </c>
      <c r="P262" s="89">
        <f t="shared" si="46"/>
        <v>0</v>
      </c>
      <c r="Q262" s="89">
        <v>11102</v>
      </c>
      <c r="R262" s="89" t="s">
        <v>330</v>
      </c>
      <c r="S262" s="149">
        <v>92</v>
      </c>
      <c r="T262" s="149">
        <v>101</v>
      </c>
      <c r="U262" s="209">
        <v>0.91089108910891092</v>
      </c>
      <c r="V262" s="149">
        <f t="shared" si="47"/>
        <v>0</v>
      </c>
      <c r="W262" s="149">
        <f t="shared" si="48"/>
        <v>0</v>
      </c>
      <c r="X262" s="210">
        <f t="shared" si="49"/>
        <v>0</v>
      </c>
    </row>
    <row r="263" spans="1:24" s="31" customFormat="1" x14ac:dyDescent="0.25">
      <c r="A263" s="71">
        <v>11201</v>
      </c>
      <c r="B263" s="72" t="s">
        <v>52</v>
      </c>
      <c r="C263" s="118">
        <v>3078</v>
      </c>
      <c r="D263" s="118">
        <v>1231</v>
      </c>
      <c r="E263" s="118">
        <f t="shared" si="40"/>
        <v>4309</v>
      </c>
      <c r="F263" s="118">
        <v>950</v>
      </c>
      <c r="G263" s="118">
        <v>683</v>
      </c>
      <c r="H263" s="118">
        <f t="shared" si="41"/>
        <v>1633</v>
      </c>
      <c r="I263" s="118">
        <v>1035</v>
      </c>
      <c r="J263" s="118">
        <v>746</v>
      </c>
      <c r="K263" s="118">
        <f t="shared" si="42"/>
        <v>1781</v>
      </c>
      <c r="L263" s="118">
        <f t="shared" si="43"/>
        <v>5063</v>
      </c>
      <c r="M263" s="118">
        <f t="shared" si="44"/>
        <v>7723</v>
      </c>
      <c r="N263" s="117">
        <f t="shared" si="45"/>
        <v>0.6555742587077561</v>
      </c>
      <c r="P263" s="89">
        <f t="shared" si="46"/>
        <v>0</v>
      </c>
      <c r="Q263" s="89">
        <v>11201</v>
      </c>
      <c r="R263" s="89" t="s">
        <v>52</v>
      </c>
      <c r="S263" s="149">
        <v>5063</v>
      </c>
      <c r="T263" s="149">
        <v>7723</v>
      </c>
      <c r="U263" s="209">
        <v>0.6555742587077561</v>
      </c>
      <c r="V263" s="149">
        <f t="shared" si="47"/>
        <v>0</v>
      </c>
      <c r="W263" s="149">
        <f t="shared" si="48"/>
        <v>0</v>
      </c>
      <c r="X263" s="210">
        <f t="shared" si="49"/>
        <v>0</v>
      </c>
    </row>
    <row r="264" spans="1:24" s="31" customFormat="1" x14ac:dyDescent="0.25">
      <c r="A264" s="71">
        <v>11202</v>
      </c>
      <c r="B264" s="72" t="s">
        <v>331</v>
      </c>
      <c r="C264" s="118">
        <v>0</v>
      </c>
      <c r="D264" s="118">
        <v>0</v>
      </c>
      <c r="E264" s="118">
        <f t="shared" si="40"/>
        <v>0</v>
      </c>
      <c r="F264" s="118">
        <v>389</v>
      </c>
      <c r="G264" s="118">
        <v>48</v>
      </c>
      <c r="H264" s="118">
        <f t="shared" si="41"/>
        <v>437</v>
      </c>
      <c r="I264" s="118">
        <v>377</v>
      </c>
      <c r="J264" s="118">
        <v>17</v>
      </c>
      <c r="K264" s="118">
        <f t="shared" si="42"/>
        <v>394</v>
      </c>
      <c r="L264" s="118">
        <f t="shared" si="43"/>
        <v>766</v>
      </c>
      <c r="M264" s="118">
        <f t="shared" si="44"/>
        <v>831</v>
      </c>
      <c r="N264" s="117">
        <f t="shared" si="45"/>
        <v>0.92178098676293618</v>
      </c>
      <c r="P264" s="89">
        <f t="shared" si="46"/>
        <v>0</v>
      </c>
      <c r="Q264" s="89">
        <v>11202</v>
      </c>
      <c r="R264" s="89" t="s">
        <v>331</v>
      </c>
      <c r="S264" s="149">
        <v>766</v>
      </c>
      <c r="T264" s="149">
        <v>831</v>
      </c>
      <c r="U264" s="209">
        <v>0.92178098676293618</v>
      </c>
      <c r="V264" s="149">
        <f t="shared" si="47"/>
        <v>0</v>
      </c>
      <c r="W264" s="149">
        <f t="shared" si="48"/>
        <v>0</v>
      </c>
      <c r="X264" s="210">
        <f t="shared" si="49"/>
        <v>0</v>
      </c>
    </row>
    <row r="265" spans="1:24" s="31" customFormat="1" x14ac:dyDescent="0.25">
      <c r="A265" s="71">
        <v>11203</v>
      </c>
      <c r="B265" s="72" t="s">
        <v>332</v>
      </c>
      <c r="C265" s="118">
        <v>74</v>
      </c>
      <c r="D265" s="118">
        <v>43</v>
      </c>
      <c r="E265" s="118">
        <f t="shared" si="40"/>
        <v>117</v>
      </c>
      <c r="F265" s="118">
        <v>0</v>
      </c>
      <c r="G265" s="118">
        <v>0</v>
      </c>
      <c r="H265" s="118">
        <f t="shared" si="41"/>
        <v>0</v>
      </c>
      <c r="I265" s="118">
        <v>0</v>
      </c>
      <c r="J265" s="118">
        <v>0</v>
      </c>
      <c r="K265" s="118">
        <f t="shared" si="42"/>
        <v>0</v>
      </c>
      <c r="L265" s="118">
        <f t="shared" si="43"/>
        <v>74</v>
      </c>
      <c r="M265" s="118">
        <f t="shared" si="44"/>
        <v>117</v>
      </c>
      <c r="N265" s="117">
        <f t="shared" si="45"/>
        <v>0.63247863247863245</v>
      </c>
      <c r="P265" s="89">
        <f t="shared" si="46"/>
        <v>0</v>
      </c>
      <c r="Q265" s="89">
        <v>11203</v>
      </c>
      <c r="R265" s="89" t="s">
        <v>332</v>
      </c>
      <c r="S265" s="149">
        <v>74</v>
      </c>
      <c r="T265" s="149">
        <v>117</v>
      </c>
      <c r="U265" s="209">
        <v>0.63247863247863245</v>
      </c>
      <c r="V265" s="149">
        <f t="shared" si="47"/>
        <v>0</v>
      </c>
      <c r="W265" s="149">
        <f t="shared" si="48"/>
        <v>0</v>
      </c>
      <c r="X265" s="210">
        <f t="shared" si="49"/>
        <v>0</v>
      </c>
    </row>
    <row r="266" spans="1:24" s="31" customFormat="1" x14ac:dyDescent="0.25">
      <c r="A266" s="71">
        <v>11301</v>
      </c>
      <c r="B266" s="72" t="s">
        <v>146</v>
      </c>
      <c r="C266" s="118">
        <v>105</v>
      </c>
      <c r="D266" s="118">
        <v>5</v>
      </c>
      <c r="E266" s="118">
        <f t="shared" si="40"/>
        <v>110</v>
      </c>
      <c r="F266" s="118">
        <v>175</v>
      </c>
      <c r="G266" s="118">
        <v>0</v>
      </c>
      <c r="H266" s="118">
        <f t="shared" si="41"/>
        <v>175</v>
      </c>
      <c r="I266" s="118">
        <v>192</v>
      </c>
      <c r="J266" s="118">
        <v>0</v>
      </c>
      <c r="K266" s="118">
        <f t="shared" si="42"/>
        <v>192</v>
      </c>
      <c r="L266" s="118">
        <f t="shared" si="43"/>
        <v>472</v>
      </c>
      <c r="M266" s="118">
        <f t="shared" si="44"/>
        <v>477</v>
      </c>
      <c r="N266" s="117">
        <f t="shared" si="45"/>
        <v>0.98951781970649899</v>
      </c>
      <c r="P266" s="89">
        <f t="shared" si="46"/>
        <v>0</v>
      </c>
      <c r="Q266" s="89">
        <v>11301</v>
      </c>
      <c r="R266" s="89" t="s">
        <v>146</v>
      </c>
      <c r="S266" s="149">
        <v>472</v>
      </c>
      <c r="T266" s="149">
        <v>477</v>
      </c>
      <c r="U266" s="209">
        <v>0.98951781970649899</v>
      </c>
      <c r="V266" s="149">
        <f t="shared" si="47"/>
        <v>0</v>
      </c>
      <c r="W266" s="149">
        <f t="shared" si="48"/>
        <v>0</v>
      </c>
      <c r="X266" s="210">
        <f t="shared" si="49"/>
        <v>0</v>
      </c>
    </row>
    <row r="267" spans="1:24" s="31" customFormat="1" x14ac:dyDescent="0.25">
      <c r="A267" s="71">
        <v>11302</v>
      </c>
      <c r="B267" s="72" t="s">
        <v>4</v>
      </c>
      <c r="C267" s="118">
        <v>35</v>
      </c>
      <c r="D267" s="118">
        <v>0</v>
      </c>
      <c r="E267" s="118">
        <f t="shared" si="40"/>
        <v>35</v>
      </c>
      <c r="F267" s="118">
        <v>32</v>
      </c>
      <c r="G267" s="118">
        <v>13</v>
      </c>
      <c r="H267" s="118">
        <f t="shared" si="41"/>
        <v>45</v>
      </c>
      <c r="I267" s="118">
        <v>38</v>
      </c>
      <c r="J267" s="118">
        <v>4</v>
      </c>
      <c r="K267" s="118">
        <f t="shared" si="42"/>
        <v>42</v>
      </c>
      <c r="L267" s="118">
        <f t="shared" si="43"/>
        <v>105</v>
      </c>
      <c r="M267" s="118">
        <f t="shared" si="44"/>
        <v>122</v>
      </c>
      <c r="N267" s="117">
        <f t="shared" si="45"/>
        <v>0.86065573770491799</v>
      </c>
      <c r="P267" s="89">
        <f t="shared" si="46"/>
        <v>0</v>
      </c>
      <c r="Q267" s="89">
        <v>11302</v>
      </c>
      <c r="R267" s="89" t="s">
        <v>4</v>
      </c>
      <c r="S267" s="149">
        <v>105</v>
      </c>
      <c r="T267" s="149">
        <v>122</v>
      </c>
      <c r="U267" s="209">
        <v>0.86065573770491799</v>
      </c>
      <c r="V267" s="149">
        <f t="shared" si="47"/>
        <v>0</v>
      </c>
      <c r="W267" s="149">
        <f t="shared" si="48"/>
        <v>0</v>
      </c>
      <c r="X267" s="210">
        <f t="shared" si="49"/>
        <v>0</v>
      </c>
    </row>
    <row r="268" spans="1:24" s="31" customFormat="1" x14ac:dyDescent="0.25">
      <c r="A268" s="71">
        <v>11303</v>
      </c>
      <c r="B268" s="72" t="s">
        <v>192</v>
      </c>
      <c r="C268" s="118">
        <v>0</v>
      </c>
      <c r="D268" s="118">
        <v>0</v>
      </c>
      <c r="E268" s="118">
        <f t="shared" si="40"/>
        <v>0</v>
      </c>
      <c r="F268" s="118">
        <v>41</v>
      </c>
      <c r="G268" s="118">
        <v>1</v>
      </c>
      <c r="H268" s="118">
        <f t="shared" si="41"/>
        <v>42</v>
      </c>
      <c r="I268" s="118">
        <v>0</v>
      </c>
      <c r="J268" s="118">
        <v>0</v>
      </c>
      <c r="K268" s="118">
        <f t="shared" si="42"/>
        <v>0</v>
      </c>
      <c r="L268" s="118">
        <f t="shared" si="43"/>
        <v>41</v>
      </c>
      <c r="M268" s="118">
        <f t="shared" si="44"/>
        <v>42</v>
      </c>
      <c r="N268" s="117">
        <f t="shared" si="45"/>
        <v>0.97619047619047616</v>
      </c>
      <c r="P268" s="89">
        <f t="shared" si="46"/>
        <v>0</v>
      </c>
      <c r="Q268" s="89">
        <v>11303</v>
      </c>
      <c r="R268" s="89" t="s">
        <v>192</v>
      </c>
      <c r="S268" s="149">
        <v>41</v>
      </c>
      <c r="T268" s="149">
        <v>42</v>
      </c>
      <c r="U268" s="209">
        <v>0.97619047619047616</v>
      </c>
      <c r="V268" s="149">
        <f t="shared" si="47"/>
        <v>0</v>
      </c>
      <c r="W268" s="149">
        <f t="shared" si="48"/>
        <v>0</v>
      </c>
      <c r="X268" s="210">
        <f t="shared" si="49"/>
        <v>0</v>
      </c>
    </row>
    <row r="269" spans="1:24" s="31" customFormat="1" x14ac:dyDescent="0.25">
      <c r="A269" s="71">
        <v>11401</v>
      </c>
      <c r="B269" s="72" t="s">
        <v>240</v>
      </c>
      <c r="C269" s="118">
        <v>435</v>
      </c>
      <c r="D269" s="118">
        <v>37</v>
      </c>
      <c r="E269" s="118">
        <f t="shared" si="40"/>
        <v>472</v>
      </c>
      <c r="F269" s="118">
        <v>425</v>
      </c>
      <c r="G269" s="118">
        <v>33</v>
      </c>
      <c r="H269" s="118">
        <f t="shared" si="41"/>
        <v>458</v>
      </c>
      <c r="I269" s="118">
        <v>241</v>
      </c>
      <c r="J269" s="118">
        <v>52</v>
      </c>
      <c r="K269" s="118">
        <f t="shared" si="42"/>
        <v>293</v>
      </c>
      <c r="L269" s="118">
        <f t="shared" si="43"/>
        <v>1101</v>
      </c>
      <c r="M269" s="118">
        <f t="shared" si="44"/>
        <v>1223</v>
      </c>
      <c r="N269" s="117">
        <f t="shared" si="45"/>
        <v>0.90024529844644319</v>
      </c>
      <c r="P269" s="89">
        <f t="shared" si="46"/>
        <v>0</v>
      </c>
      <c r="Q269" s="89">
        <v>11401</v>
      </c>
      <c r="R269" s="89" t="s">
        <v>240</v>
      </c>
      <c r="S269" s="149">
        <v>1101</v>
      </c>
      <c r="T269" s="149">
        <v>1223</v>
      </c>
      <c r="U269" s="209">
        <v>0.90024529844644319</v>
      </c>
      <c r="V269" s="149">
        <f t="shared" si="47"/>
        <v>0</v>
      </c>
      <c r="W269" s="149">
        <f t="shared" si="48"/>
        <v>0</v>
      </c>
      <c r="X269" s="210">
        <f t="shared" si="49"/>
        <v>0</v>
      </c>
    </row>
    <row r="270" spans="1:24" s="31" customFormat="1" x14ac:dyDescent="0.25">
      <c r="A270" s="71">
        <v>11402</v>
      </c>
      <c r="B270" s="72" t="s">
        <v>212</v>
      </c>
      <c r="C270" s="118">
        <v>184</v>
      </c>
      <c r="D270" s="118">
        <v>8</v>
      </c>
      <c r="E270" s="118">
        <f t="shared" si="40"/>
        <v>192</v>
      </c>
      <c r="F270" s="118">
        <v>179</v>
      </c>
      <c r="G270" s="118">
        <v>27</v>
      </c>
      <c r="H270" s="118">
        <f t="shared" si="41"/>
        <v>206</v>
      </c>
      <c r="I270" s="118">
        <v>189</v>
      </c>
      <c r="J270" s="118">
        <v>21</v>
      </c>
      <c r="K270" s="118">
        <f t="shared" si="42"/>
        <v>210</v>
      </c>
      <c r="L270" s="118">
        <f t="shared" si="43"/>
        <v>552</v>
      </c>
      <c r="M270" s="118">
        <f t="shared" si="44"/>
        <v>608</v>
      </c>
      <c r="N270" s="117">
        <f t="shared" si="45"/>
        <v>0.90789473684210531</v>
      </c>
      <c r="P270" s="89">
        <f t="shared" si="46"/>
        <v>0</v>
      </c>
      <c r="Q270" s="89">
        <v>11402</v>
      </c>
      <c r="R270" s="89" t="s">
        <v>212</v>
      </c>
      <c r="S270" s="149">
        <v>552</v>
      </c>
      <c r="T270" s="149">
        <v>608</v>
      </c>
      <c r="U270" s="209">
        <v>0.90789473684210531</v>
      </c>
      <c r="V270" s="149">
        <f t="shared" si="47"/>
        <v>0</v>
      </c>
      <c r="W270" s="149">
        <f t="shared" si="48"/>
        <v>0</v>
      </c>
      <c r="X270" s="210">
        <f t="shared" si="49"/>
        <v>0</v>
      </c>
    </row>
    <row r="271" spans="1:24" s="31" customFormat="1" x14ac:dyDescent="0.25">
      <c r="A271" s="71">
        <v>12101</v>
      </c>
      <c r="B271" s="72" t="s">
        <v>193</v>
      </c>
      <c r="C271" s="118">
        <v>563</v>
      </c>
      <c r="D271" s="118">
        <v>46</v>
      </c>
      <c r="E271" s="118">
        <f t="shared" si="40"/>
        <v>609</v>
      </c>
      <c r="F271" s="118">
        <v>9279</v>
      </c>
      <c r="G271" s="118">
        <v>475</v>
      </c>
      <c r="H271" s="118">
        <f t="shared" si="41"/>
        <v>9754</v>
      </c>
      <c r="I271" s="118">
        <v>9018</v>
      </c>
      <c r="J271" s="118">
        <v>727</v>
      </c>
      <c r="K271" s="118">
        <f t="shared" si="42"/>
        <v>9745</v>
      </c>
      <c r="L271" s="118">
        <f t="shared" si="43"/>
        <v>18860</v>
      </c>
      <c r="M271" s="118">
        <f t="shared" si="44"/>
        <v>20108</v>
      </c>
      <c r="N271" s="117">
        <f t="shared" si="45"/>
        <v>0.93793515018897955</v>
      </c>
      <c r="P271" s="89">
        <f t="shared" si="46"/>
        <v>0</v>
      </c>
      <c r="Q271" s="89">
        <v>12101</v>
      </c>
      <c r="R271" s="89" t="s">
        <v>193</v>
      </c>
      <c r="S271" s="149">
        <v>18860</v>
      </c>
      <c r="T271" s="149">
        <v>20108</v>
      </c>
      <c r="U271" s="209">
        <v>0.93793515018897955</v>
      </c>
      <c r="V271" s="149">
        <f t="shared" si="47"/>
        <v>0</v>
      </c>
      <c r="W271" s="149">
        <f t="shared" si="48"/>
        <v>0</v>
      </c>
      <c r="X271" s="210">
        <f t="shared" si="49"/>
        <v>0</v>
      </c>
    </row>
    <row r="272" spans="1:24" s="31" customFormat="1" x14ac:dyDescent="0.25">
      <c r="A272" s="71">
        <v>12102</v>
      </c>
      <c r="B272" s="72" t="s">
        <v>194</v>
      </c>
      <c r="C272" s="118">
        <v>17</v>
      </c>
      <c r="D272" s="118">
        <v>1</v>
      </c>
      <c r="E272" s="118">
        <f t="shared" si="40"/>
        <v>18</v>
      </c>
      <c r="F272" s="118">
        <v>12</v>
      </c>
      <c r="G272" s="118">
        <v>0</v>
      </c>
      <c r="H272" s="118">
        <f t="shared" si="41"/>
        <v>12</v>
      </c>
      <c r="I272" s="118">
        <v>12</v>
      </c>
      <c r="J272" s="118">
        <v>0</v>
      </c>
      <c r="K272" s="118">
        <f t="shared" si="42"/>
        <v>12</v>
      </c>
      <c r="L272" s="118">
        <f t="shared" si="43"/>
        <v>41</v>
      </c>
      <c r="M272" s="118">
        <f t="shared" si="44"/>
        <v>42</v>
      </c>
      <c r="N272" s="117">
        <f t="shared" si="45"/>
        <v>0.97619047619047616</v>
      </c>
      <c r="P272" s="89">
        <f t="shared" si="46"/>
        <v>0</v>
      </c>
      <c r="Q272" s="89">
        <v>12102</v>
      </c>
      <c r="R272" s="89" t="s">
        <v>194</v>
      </c>
      <c r="S272" s="149">
        <v>41</v>
      </c>
      <c r="T272" s="149">
        <v>42</v>
      </c>
      <c r="U272" s="209">
        <v>0.97619047619047616</v>
      </c>
      <c r="V272" s="149">
        <f t="shared" si="47"/>
        <v>0</v>
      </c>
      <c r="W272" s="149">
        <f t="shared" si="48"/>
        <v>0</v>
      </c>
      <c r="X272" s="210">
        <f t="shared" si="49"/>
        <v>0</v>
      </c>
    </row>
    <row r="273" spans="1:24" s="31" customFormat="1" x14ac:dyDescent="0.25">
      <c r="A273" s="71">
        <v>12103</v>
      </c>
      <c r="B273" s="72" t="s">
        <v>333</v>
      </c>
      <c r="C273" s="118">
        <v>11</v>
      </c>
      <c r="D273" s="118">
        <v>0</v>
      </c>
      <c r="E273" s="118">
        <f t="shared" si="40"/>
        <v>11</v>
      </c>
      <c r="F273" s="118">
        <v>16</v>
      </c>
      <c r="G273" s="118">
        <v>0</v>
      </c>
      <c r="H273" s="118">
        <f t="shared" si="41"/>
        <v>16</v>
      </c>
      <c r="I273" s="118">
        <v>15</v>
      </c>
      <c r="J273" s="118">
        <v>0</v>
      </c>
      <c r="K273" s="118">
        <f t="shared" si="42"/>
        <v>15</v>
      </c>
      <c r="L273" s="118">
        <f t="shared" si="43"/>
        <v>42</v>
      </c>
      <c r="M273" s="118">
        <f t="shared" si="44"/>
        <v>42</v>
      </c>
      <c r="N273" s="117">
        <f t="shared" si="45"/>
        <v>1</v>
      </c>
      <c r="P273" s="89">
        <f t="shared" si="46"/>
        <v>0</v>
      </c>
      <c r="Q273" s="89">
        <v>12103</v>
      </c>
      <c r="R273" s="89" t="s">
        <v>333</v>
      </c>
      <c r="S273" s="149">
        <v>42</v>
      </c>
      <c r="T273" s="149">
        <v>42</v>
      </c>
      <c r="U273" s="209">
        <v>1</v>
      </c>
      <c r="V273" s="149">
        <f t="shared" si="47"/>
        <v>0</v>
      </c>
      <c r="W273" s="149">
        <f t="shared" si="48"/>
        <v>0</v>
      </c>
      <c r="X273" s="210">
        <f t="shared" si="49"/>
        <v>0</v>
      </c>
    </row>
    <row r="274" spans="1:24" s="31" customFormat="1" x14ac:dyDescent="0.25">
      <c r="A274" s="71">
        <v>12104</v>
      </c>
      <c r="B274" s="72" t="s">
        <v>334</v>
      </c>
      <c r="C274" s="118">
        <v>52</v>
      </c>
      <c r="D274" s="118">
        <v>5</v>
      </c>
      <c r="E274" s="118">
        <f t="shared" si="40"/>
        <v>57</v>
      </c>
      <c r="F274" s="118">
        <v>46</v>
      </c>
      <c r="G274" s="118">
        <v>6</v>
      </c>
      <c r="H274" s="118">
        <f t="shared" si="41"/>
        <v>52</v>
      </c>
      <c r="I274" s="118">
        <v>44</v>
      </c>
      <c r="J274" s="118">
        <v>3</v>
      </c>
      <c r="K274" s="118">
        <f t="shared" si="42"/>
        <v>47</v>
      </c>
      <c r="L274" s="118">
        <f t="shared" si="43"/>
        <v>142</v>
      </c>
      <c r="M274" s="118">
        <f t="shared" si="44"/>
        <v>156</v>
      </c>
      <c r="N274" s="117">
        <f t="shared" si="45"/>
        <v>0.91025641025641024</v>
      </c>
      <c r="P274" s="89">
        <f t="shared" si="46"/>
        <v>0</v>
      </c>
      <c r="Q274" s="89">
        <v>12104</v>
      </c>
      <c r="R274" s="89" t="s">
        <v>334</v>
      </c>
      <c r="S274" s="149">
        <v>142</v>
      </c>
      <c r="T274" s="149">
        <v>156</v>
      </c>
      <c r="U274" s="209">
        <v>0.91025641025641024</v>
      </c>
      <c r="V274" s="149">
        <f t="shared" si="47"/>
        <v>0</v>
      </c>
      <c r="W274" s="149">
        <f t="shared" si="48"/>
        <v>0</v>
      </c>
      <c r="X274" s="210">
        <f t="shared" si="49"/>
        <v>0</v>
      </c>
    </row>
    <row r="275" spans="1:24" s="31" customFormat="1" x14ac:dyDescent="0.25">
      <c r="A275" s="71">
        <v>12201</v>
      </c>
      <c r="B275" s="72" t="s">
        <v>43</v>
      </c>
      <c r="C275" s="118">
        <v>83</v>
      </c>
      <c r="D275" s="118">
        <v>4</v>
      </c>
      <c r="E275" s="118">
        <f t="shared" si="40"/>
        <v>87</v>
      </c>
      <c r="F275" s="118">
        <v>80</v>
      </c>
      <c r="G275" s="118">
        <v>2</v>
      </c>
      <c r="H275" s="118">
        <f t="shared" si="41"/>
        <v>82</v>
      </c>
      <c r="I275" s="118">
        <v>69</v>
      </c>
      <c r="J275" s="118">
        <v>2</v>
      </c>
      <c r="K275" s="118">
        <f t="shared" si="42"/>
        <v>71</v>
      </c>
      <c r="L275" s="118">
        <f t="shared" si="43"/>
        <v>232</v>
      </c>
      <c r="M275" s="118">
        <f t="shared" si="44"/>
        <v>240</v>
      </c>
      <c r="N275" s="117">
        <f t="shared" si="45"/>
        <v>0.96666666666666667</v>
      </c>
      <c r="P275" s="89">
        <f t="shared" si="46"/>
        <v>0</v>
      </c>
      <c r="Q275" s="89">
        <v>12201</v>
      </c>
      <c r="R275" s="89" t="s">
        <v>43</v>
      </c>
      <c r="S275" s="149">
        <v>232</v>
      </c>
      <c r="T275" s="149">
        <v>240</v>
      </c>
      <c r="U275" s="209">
        <v>0.96666666666666667</v>
      </c>
      <c r="V275" s="149">
        <f t="shared" si="47"/>
        <v>0</v>
      </c>
      <c r="W275" s="149">
        <f t="shared" si="48"/>
        <v>0</v>
      </c>
      <c r="X275" s="210">
        <f t="shared" si="49"/>
        <v>0</v>
      </c>
    </row>
    <row r="276" spans="1:24" s="31" customFormat="1" x14ac:dyDescent="0.25">
      <c r="A276" s="71">
        <v>12301</v>
      </c>
      <c r="B276" s="72" t="s">
        <v>195</v>
      </c>
      <c r="C276" s="118">
        <v>449</v>
      </c>
      <c r="D276" s="118">
        <v>108</v>
      </c>
      <c r="E276" s="118">
        <f t="shared" si="40"/>
        <v>557</v>
      </c>
      <c r="F276" s="118">
        <v>415</v>
      </c>
      <c r="G276" s="118">
        <v>50</v>
      </c>
      <c r="H276" s="118">
        <f t="shared" si="41"/>
        <v>465</v>
      </c>
      <c r="I276" s="118">
        <v>392</v>
      </c>
      <c r="J276" s="118">
        <v>114</v>
      </c>
      <c r="K276" s="118">
        <f t="shared" si="42"/>
        <v>506</v>
      </c>
      <c r="L276" s="118">
        <f t="shared" si="43"/>
        <v>1256</v>
      </c>
      <c r="M276" s="118">
        <f t="shared" si="44"/>
        <v>1528</v>
      </c>
      <c r="N276" s="117">
        <f t="shared" si="45"/>
        <v>0.82198952879581155</v>
      </c>
      <c r="P276" s="89">
        <f t="shared" si="46"/>
        <v>0</v>
      </c>
      <c r="Q276" s="89">
        <v>12301</v>
      </c>
      <c r="R276" s="89" t="s">
        <v>195</v>
      </c>
      <c r="S276" s="149">
        <v>1256</v>
      </c>
      <c r="T276" s="149">
        <v>1528</v>
      </c>
      <c r="U276" s="209">
        <v>0.82198952879581155</v>
      </c>
      <c r="V276" s="149">
        <f t="shared" si="47"/>
        <v>0</v>
      </c>
      <c r="W276" s="149">
        <f t="shared" si="48"/>
        <v>0</v>
      </c>
      <c r="X276" s="210">
        <f t="shared" si="49"/>
        <v>0</v>
      </c>
    </row>
    <row r="277" spans="1:24" s="31" customFormat="1" x14ac:dyDescent="0.25">
      <c r="A277" s="71">
        <v>12302</v>
      </c>
      <c r="B277" s="72" t="s">
        <v>335</v>
      </c>
      <c r="C277" s="118">
        <v>48</v>
      </c>
      <c r="D277" s="118">
        <v>1</v>
      </c>
      <c r="E277" s="118">
        <f t="shared" si="40"/>
        <v>49</v>
      </c>
      <c r="F277" s="118">
        <v>46</v>
      </c>
      <c r="G277" s="118">
        <v>2</v>
      </c>
      <c r="H277" s="118">
        <f t="shared" si="41"/>
        <v>48</v>
      </c>
      <c r="I277" s="118">
        <v>57</v>
      </c>
      <c r="J277" s="118">
        <v>0</v>
      </c>
      <c r="K277" s="118">
        <f t="shared" si="42"/>
        <v>57</v>
      </c>
      <c r="L277" s="118">
        <f t="shared" si="43"/>
        <v>151</v>
      </c>
      <c r="M277" s="118">
        <f t="shared" si="44"/>
        <v>154</v>
      </c>
      <c r="N277" s="117">
        <f t="shared" si="45"/>
        <v>0.98051948051948057</v>
      </c>
      <c r="P277" s="89">
        <f t="shared" si="46"/>
        <v>0</v>
      </c>
      <c r="Q277" s="89">
        <v>12302</v>
      </c>
      <c r="R277" s="89" t="s">
        <v>335</v>
      </c>
      <c r="S277" s="149">
        <v>151</v>
      </c>
      <c r="T277" s="149">
        <v>154</v>
      </c>
      <c r="U277" s="209">
        <v>0.98051948051948057</v>
      </c>
      <c r="V277" s="149">
        <f t="shared" si="47"/>
        <v>0</v>
      </c>
      <c r="W277" s="149">
        <f t="shared" si="48"/>
        <v>0</v>
      </c>
      <c r="X277" s="210">
        <f t="shared" si="49"/>
        <v>0</v>
      </c>
    </row>
    <row r="278" spans="1:24" s="31" customFormat="1" x14ac:dyDescent="0.25">
      <c r="A278" s="71">
        <v>12303</v>
      </c>
      <c r="B278" s="72" t="s">
        <v>336</v>
      </c>
      <c r="C278" s="118">
        <v>9</v>
      </c>
      <c r="D278" s="118">
        <v>0</v>
      </c>
      <c r="E278" s="118">
        <f t="shared" si="40"/>
        <v>9</v>
      </c>
      <c r="F278" s="118">
        <v>6</v>
      </c>
      <c r="G278" s="118">
        <v>1</v>
      </c>
      <c r="H278" s="118">
        <f t="shared" si="41"/>
        <v>7</v>
      </c>
      <c r="I278" s="118">
        <v>9</v>
      </c>
      <c r="J278" s="118">
        <v>3</v>
      </c>
      <c r="K278" s="118">
        <f t="shared" si="42"/>
        <v>12</v>
      </c>
      <c r="L278" s="118">
        <f t="shared" si="43"/>
        <v>24</v>
      </c>
      <c r="M278" s="118">
        <f t="shared" si="44"/>
        <v>28</v>
      </c>
      <c r="N278" s="117">
        <f t="shared" si="45"/>
        <v>0.8571428571428571</v>
      </c>
      <c r="P278" s="89">
        <f t="shared" si="46"/>
        <v>0</v>
      </c>
      <c r="Q278" s="89">
        <v>12303</v>
      </c>
      <c r="R278" s="89" t="s">
        <v>336</v>
      </c>
      <c r="S278" s="149">
        <v>24</v>
      </c>
      <c r="T278" s="149">
        <v>28</v>
      </c>
      <c r="U278" s="209">
        <v>0.8571428571428571</v>
      </c>
      <c r="V278" s="149">
        <f t="shared" si="47"/>
        <v>0</v>
      </c>
      <c r="W278" s="149">
        <f t="shared" si="48"/>
        <v>0</v>
      </c>
      <c r="X278" s="210">
        <f t="shared" si="49"/>
        <v>0</v>
      </c>
    </row>
    <row r="279" spans="1:24" s="31" customFormat="1" x14ac:dyDescent="0.25">
      <c r="A279" s="71">
        <v>12401</v>
      </c>
      <c r="B279" s="72" t="s">
        <v>337</v>
      </c>
      <c r="C279" s="118">
        <v>2436</v>
      </c>
      <c r="D279" s="118">
        <v>415</v>
      </c>
      <c r="E279" s="118">
        <f t="shared" si="40"/>
        <v>2851</v>
      </c>
      <c r="F279" s="118">
        <v>2844</v>
      </c>
      <c r="G279" s="118">
        <v>463</v>
      </c>
      <c r="H279" s="118">
        <f t="shared" si="41"/>
        <v>3307</v>
      </c>
      <c r="I279" s="118">
        <v>2221</v>
      </c>
      <c r="J279" s="118">
        <v>382</v>
      </c>
      <c r="K279" s="118">
        <f t="shared" si="42"/>
        <v>2603</v>
      </c>
      <c r="L279" s="118">
        <f t="shared" si="43"/>
        <v>7501</v>
      </c>
      <c r="M279" s="118">
        <f t="shared" si="44"/>
        <v>8761</v>
      </c>
      <c r="N279" s="117">
        <f t="shared" si="45"/>
        <v>0.85618080127839291</v>
      </c>
      <c r="P279" s="89">
        <f t="shared" si="46"/>
        <v>0</v>
      </c>
      <c r="Q279" s="89">
        <v>12401</v>
      </c>
      <c r="R279" s="89" t="s">
        <v>337</v>
      </c>
      <c r="S279" s="149">
        <v>7501</v>
      </c>
      <c r="T279" s="149">
        <v>8761</v>
      </c>
      <c r="U279" s="209">
        <v>0.85618080127839291</v>
      </c>
      <c r="V279" s="149">
        <f t="shared" si="47"/>
        <v>0</v>
      </c>
      <c r="W279" s="149">
        <f t="shared" si="48"/>
        <v>0</v>
      </c>
      <c r="X279" s="210">
        <f t="shared" si="49"/>
        <v>0</v>
      </c>
    </row>
    <row r="280" spans="1:24" s="31" customFormat="1" x14ac:dyDescent="0.25">
      <c r="A280" s="71">
        <v>12402</v>
      </c>
      <c r="B280" s="72" t="s">
        <v>338</v>
      </c>
      <c r="C280" s="118">
        <v>87</v>
      </c>
      <c r="D280" s="118">
        <v>85</v>
      </c>
      <c r="E280" s="118">
        <f t="shared" si="40"/>
        <v>172</v>
      </c>
      <c r="F280" s="118">
        <v>91</v>
      </c>
      <c r="G280" s="118">
        <v>2</v>
      </c>
      <c r="H280" s="118">
        <f t="shared" si="41"/>
        <v>93</v>
      </c>
      <c r="I280" s="118">
        <v>92</v>
      </c>
      <c r="J280" s="118">
        <v>1</v>
      </c>
      <c r="K280" s="118">
        <f t="shared" si="42"/>
        <v>93</v>
      </c>
      <c r="L280" s="118">
        <f t="shared" si="43"/>
        <v>270</v>
      </c>
      <c r="M280" s="118">
        <f t="shared" si="44"/>
        <v>358</v>
      </c>
      <c r="N280" s="117">
        <f t="shared" si="45"/>
        <v>0.75418994413407825</v>
      </c>
      <c r="P280" s="89">
        <f t="shared" si="46"/>
        <v>0</v>
      </c>
      <c r="Q280" s="89">
        <v>12402</v>
      </c>
      <c r="R280" s="89" t="s">
        <v>338</v>
      </c>
      <c r="S280" s="149">
        <v>270</v>
      </c>
      <c r="T280" s="149">
        <v>358</v>
      </c>
      <c r="U280" s="209">
        <v>0.75418994413407825</v>
      </c>
      <c r="V280" s="149">
        <f t="shared" si="47"/>
        <v>0</v>
      </c>
      <c r="W280" s="149">
        <f t="shared" si="48"/>
        <v>0</v>
      </c>
      <c r="X280" s="210">
        <f t="shared" si="49"/>
        <v>0</v>
      </c>
    </row>
    <row r="281" spans="1:24" s="31" customFormat="1" x14ac:dyDescent="0.25">
      <c r="A281" s="71">
        <v>13101</v>
      </c>
      <c r="B281" s="72" t="s">
        <v>213</v>
      </c>
      <c r="C281" s="118">
        <v>47986</v>
      </c>
      <c r="D281" s="118">
        <v>15518</v>
      </c>
      <c r="E281" s="118">
        <f t="shared" si="40"/>
        <v>63504</v>
      </c>
      <c r="F281" s="118">
        <v>43892</v>
      </c>
      <c r="G281" s="118">
        <v>6264</v>
      </c>
      <c r="H281" s="118">
        <f t="shared" si="41"/>
        <v>50156</v>
      </c>
      <c r="I281" s="118">
        <v>44718</v>
      </c>
      <c r="J281" s="118">
        <v>9081</v>
      </c>
      <c r="K281" s="118">
        <f t="shared" si="42"/>
        <v>53799</v>
      </c>
      <c r="L281" s="118">
        <f t="shared" si="43"/>
        <v>136596</v>
      </c>
      <c r="M281" s="118">
        <f t="shared" si="44"/>
        <v>167459</v>
      </c>
      <c r="N281" s="117">
        <f t="shared" si="45"/>
        <v>0.81569817089556251</v>
      </c>
      <c r="P281" s="89">
        <f t="shared" si="46"/>
        <v>0</v>
      </c>
      <c r="Q281" s="89">
        <v>13101</v>
      </c>
      <c r="R281" s="89" t="s">
        <v>213</v>
      </c>
      <c r="S281" s="149">
        <v>136596</v>
      </c>
      <c r="T281" s="149">
        <v>167459</v>
      </c>
      <c r="U281" s="209">
        <v>0.81569817089556251</v>
      </c>
      <c r="V281" s="149">
        <f t="shared" si="47"/>
        <v>0</v>
      </c>
      <c r="W281" s="149">
        <f t="shared" si="48"/>
        <v>0</v>
      </c>
      <c r="X281" s="210">
        <f t="shared" si="49"/>
        <v>0</v>
      </c>
    </row>
    <row r="282" spans="1:24" s="31" customFormat="1" x14ac:dyDescent="0.25">
      <c r="A282" s="71">
        <v>13102</v>
      </c>
      <c r="B282" s="72" t="s">
        <v>98</v>
      </c>
      <c r="C282" s="118">
        <v>5215</v>
      </c>
      <c r="D282" s="118">
        <v>1555</v>
      </c>
      <c r="E282" s="118">
        <f t="shared" si="40"/>
        <v>6770</v>
      </c>
      <c r="F282" s="118">
        <v>2548</v>
      </c>
      <c r="G282" s="118">
        <v>1054</v>
      </c>
      <c r="H282" s="118">
        <f t="shared" si="41"/>
        <v>3602</v>
      </c>
      <c r="I282" s="118">
        <v>2547</v>
      </c>
      <c r="J282" s="118">
        <v>997</v>
      </c>
      <c r="K282" s="118">
        <f t="shared" si="42"/>
        <v>3544</v>
      </c>
      <c r="L282" s="118">
        <f t="shared" si="43"/>
        <v>10310</v>
      </c>
      <c r="M282" s="118">
        <f t="shared" si="44"/>
        <v>13916</v>
      </c>
      <c r="N282" s="117">
        <f t="shared" si="45"/>
        <v>0.7408738143144582</v>
      </c>
      <c r="P282" s="89">
        <f t="shared" si="46"/>
        <v>0</v>
      </c>
      <c r="Q282" s="89">
        <v>13102</v>
      </c>
      <c r="R282" s="89" t="s">
        <v>98</v>
      </c>
      <c r="S282" s="149">
        <v>10310</v>
      </c>
      <c r="T282" s="149">
        <v>13916</v>
      </c>
      <c r="U282" s="209">
        <v>0.7408738143144582</v>
      </c>
      <c r="V282" s="149">
        <f t="shared" si="47"/>
        <v>0</v>
      </c>
      <c r="W282" s="149">
        <f t="shared" si="48"/>
        <v>0</v>
      </c>
      <c r="X282" s="210">
        <f t="shared" si="49"/>
        <v>0</v>
      </c>
    </row>
    <row r="283" spans="1:24" s="31" customFormat="1" x14ac:dyDescent="0.25">
      <c r="A283" s="71">
        <v>13103</v>
      </c>
      <c r="B283" s="72" t="s">
        <v>107</v>
      </c>
      <c r="C283" s="118">
        <v>7682</v>
      </c>
      <c r="D283" s="118">
        <v>1942</v>
      </c>
      <c r="E283" s="118">
        <f t="shared" si="40"/>
        <v>9624</v>
      </c>
      <c r="F283" s="118">
        <v>4159</v>
      </c>
      <c r="G283" s="118">
        <v>436</v>
      </c>
      <c r="H283" s="118">
        <f t="shared" si="41"/>
        <v>4595</v>
      </c>
      <c r="I283" s="118">
        <v>3748</v>
      </c>
      <c r="J283" s="118">
        <v>505</v>
      </c>
      <c r="K283" s="118">
        <f t="shared" si="42"/>
        <v>4253</v>
      </c>
      <c r="L283" s="118">
        <f t="shared" si="43"/>
        <v>15589</v>
      </c>
      <c r="M283" s="118">
        <f t="shared" si="44"/>
        <v>18472</v>
      </c>
      <c r="N283" s="117">
        <f t="shared" si="45"/>
        <v>0.84392594196621917</v>
      </c>
      <c r="P283" s="89">
        <f t="shared" si="46"/>
        <v>0</v>
      </c>
      <c r="Q283" s="89">
        <v>13103</v>
      </c>
      <c r="R283" s="89" t="s">
        <v>107</v>
      </c>
      <c r="S283" s="149">
        <v>15589</v>
      </c>
      <c r="T283" s="149">
        <v>18472</v>
      </c>
      <c r="U283" s="209">
        <v>0.84392594196621917</v>
      </c>
      <c r="V283" s="149">
        <f t="shared" si="47"/>
        <v>0</v>
      </c>
      <c r="W283" s="149">
        <f t="shared" si="48"/>
        <v>0</v>
      </c>
      <c r="X283" s="210">
        <f t="shared" si="49"/>
        <v>0</v>
      </c>
    </row>
    <row r="284" spans="1:24" s="31" customFormat="1" x14ac:dyDescent="0.25">
      <c r="A284" s="71">
        <v>13104</v>
      </c>
      <c r="B284" s="72" t="s">
        <v>64</v>
      </c>
      <c r="C284" s="118">
        <v>4514</v>
      </c>
      <c r="D284" s="118">
        <v>316</v>
      </c>
      <c r="E284" s="118">
        <f t="shared" si="40"/>
        <v>4830</v>
      </c>
      <c r="F284" s="118">
        <v>7638</v>
      </c>
      <c r="G284" s="118">
        <v>864</v>
      </c>
      <c r="H284" s="118">
        <f t="shared" si="41"/>
        <v>8502</v>
      </c>
      <c r="I284" s="118">
        <v>8041</v>
      </c>
      <c r="J284" s="118">
        <v>926</v>
      </c>
      <c r="K284" s="118">
        <f t="shared" si="42"/>
        <v>8967</v>
      </c>
      <c r="L284" s="118">
        <f t="shared" si="43"/>
        <v>20193</v>
      </c>
      <c r="M284" s="118">
        <f t="shared" si="44"/>
        <v>22299</v>
      </c>
      <c r="N284" s="117">
        <f t="shared" si="45"/>
        <v>0.90555630297322753</v>
      </c>
      <c r="P284" s="89">
        <f t="shared" si="46"/>
        <v>0</v>
      </c>
      <c r="Q284" s="89">
        <v>13104</v>
      </c>
      <c r="R284" s="89" t="s">
        <v>64</v>
      </c>
      <c r="S284" s="149">
        <v>20193</v>
      </c>
      <c r="T284" s="149">
        <v>22299</v>
      </c>
      <c r="U284" s="209">
        <v>0.90555630297322753</v>
      </c>
      <c r="V284" s="149">
        <f t="shared" si="47"/>
        <v>0</v>
      </c>
      <c r="W284" s="149">
        <f t="shared" si="48"/>
        <v>0</v>
      </c>
      <c r="X284" s="210">
        <f t="shared" si="49"/>
        <v>0</v>
      </c>
    </row>
    <row r="285" spans="1:24" s="31" customFormat="1" x14ac:dyDescent="0.25">
      <c r="A285" s="71">
        <v>13105</v>
      </c>
      <c r="B285" s="72" t="s">
        <v>278</v>
      </c>
      <c r="C285" s="118">
        <v>4215</v>
      </c>
      <c r="D285" s="118">
        <v>2145</v>
      </c>
      <c r="E285" s="118">
        <f t="shared" si="40"/>
        <v>6360</v>
      </c>
      <c r="F285" s="118">
        <v>3878</v>
      </c>
      <c r="G285" s="118">
        <v>2745</v>
      </c>
      <c r="H285" s="118">
        <f t="shared" si="41"/>
        <v>6623</v>
      </c>
      <c r="I285" s="118">
        <v>4877</v>
      </c>
      <c r="J285" s="118">
        <v>3239</v>
      </c>
      <c r="K285" s="118">
        <f t="shared" si="42"/>
        <v>8116</v>
      </c>
      <c r="L285" s="118">
        <f t="shared" si="43"/>
        <v>12970</v>
      </c>
      <c r="M285" s="118">
        <f t="shared" si="44"/>
        <v>21099</v>
      </c>
      <c r="N285" s="117">
        <f t="shared" si="45"/>
        <v>0.6147210768282857</v>
      </c>
      <c r="P285" s="89">
        <f t="shared" si="46"/>
        <v>0</v>
      </c>
      <c r="Q285" s="89">
        <v>13105</v>
      </c>
      <c r="R285" s="89" t="s">
        <v>278</v>
      </c>
      <c r="S285" s="149">
        <v>12970</v>
      </c>
      <c r="T285" s="149">
        <v>21099</v>
      </c>
      <c r="U285" s="209">
        <v>0.6147210768282857</v>
      </c>
      <c r="V285" s="149">
        <f t="shared" si="47"/>
        <v>0</v>
      </c>
      <c r="W285" s="149">
        <f t="shared" si="48"/>
        <v>0</v>
      </c>
      <c r="X285" s="210">
        <f t="shared" si="49"/>
        <v>0</v>
      </c>
    </row>
    <row r="286" spans="1:24" s="31" customFormat="1" x14ac:dyDescent="0.25">
      <c r="A286" s="71">
        <v>13106</v>
      </c>
      <c r="B286" s="72" t="s">
        <v>66</v>
      </c>
      <c r="C286" s="118">
        <v>13307</v>
      </c>
      <c r="D286" s="118">
        <v>1104</v>
      </c>
      <c r="E286" s="118">
        <f t="shared" si="40"/>
        <v>14411</v>
      </c>
      <c r="F286" s="118">
        <v>12623</v>
      </c>
      <c r="G286" s="118">
        <v>1201</v>
      </c>
      <c r="H286" s="118">
        <f t="shared" si="41"/>
        <v>13824</v>
      </c>
      <c r="I286" s="118">
        <v>6465</v>
      </c>
      <c r="J286" s="118">
        <v>793</v>
      </c>
      <c r="K286" s="118">
        <f t="shared" si="42"/>
        <v>7258</v>
      </c>
      <c r="L286" s="118">
        <f t="shared" si="43"/>
        <v>32395</v>
      </c>
      <c r="M286" s="118">
        <f t="shared" si="44"/>
        <v>35493</v>
      </c>
      <c r="N286" s="117">
        <f t="shared" si="45"/>
        <v>0.91271518327557544</v>
      </c>
      <c r="P286" s="89">
        <f t="shared" si="46"/>
        <v>0</v>
      </c>
      <c r="Q286" s="89">
        <v>13106</v>
      </c>
      <c r="R286" s="89" t="s">
        <v>66</v>
      </c>
      <c r="S286" s="149">
        <v>32395</v>
      </c>
      <c r="T286" s="149">
        <v>35493</v>
      </c>
      <c r="U286" s="209">
        <v>0.91271518327557544</v>
      </c>
      <c r="V286" s="149">
        <f t="shared" si="47"/>
        <v>0</v>
      </c>
      <c r="W286" s="149">
        <f t="shared" si="48"/>
        <v>0</v>
      </c>
      <c r="X286" s="210">
        <f t="shared" si="49"/>
        <v>0</v>
      </c>
    </row>
    <row r="287" spans="1:24" s="31" customFormat="1" x14ac:dyDescent="0.25">
      <c r="A287" s="71">
        <v>13107</v>
      </c>
      <c r="B287" s="72" t="s">
        <v>78</v>
      </c>
      <c r="C287" s="118">
        <v>3167</v>
      </c>
      <c r="D287" s="118">
        <v>841</v>
      </c>
      <c r="E287" s="118">
        <f t="shared" si="40"/>
        <v>4008</v>
      </c>
      <c r="F287" s="118">
        <v>2958</v>
      </c>
      <c r="G287" s="118">
        <v>1012</v>
      </c>
      <c r="H287" s="118">
        <f t="shared" si="41"/>
        <v>3970</v>
      </c>
      <c r="I287" s="118">
        <v>3230</v>
      </c>
      <c r="J287" s="118">
        <v>963</v>
      </c>
      <c r="K287" s="118">
        <f t="shared" si="42"/>
        <v>4193</v>
      </c>
      <c r="L287" s="118">
        <f t="shared" si="43"/>
        <v>9355</v>
      </c>
      <c r="M287" s="118">
        <f t="shared" si="44"/>
        <v>12171</v>
      </c>
      <c r="N287" s="117">
        <f t="shared" si="45"/>
        <v>0.76863035083394959</v>
      </c>
      <c r="P287" s="89">
        <f t="shared" si="46"/>
        <v>0</v>
      </c>
      <c r="Q287" s="89">
        <v>13107</v>
      </c>
      <c r="R287" s="89" t="s">
        <v>78</v>
      </c>
      <c r="S287" s="149">
        <v>9355</v>
      </c>
      <c r="T287" s="149">
        <v>12171</v>
      </c>
      <c r="U287" s="209">
        <v>0.76863035083394959</v>
      </c>
      <c r="V287" s="149">
        <f t="shared" si="47"/>
        <v>0</v>
      </c>
      <c r="W287" s="149">
        <f t="shared" si="48"/>
        <v>0</v>
      </c>
      <c r="X287" s="210">
        <f t="shared" si="49"/>
        <v>0</v>
      </c>
    </row>
    <row r="288" spans="1:24" s="31" customFormat="1" x14ac:dyDescent="0.25">
      <c r="A288" s="71">
        <v>13108</v>
      </c>
      <c r="B288" s="72" t="s">
        <v>196</v>
      </c>
      <c r="C288" s="118">
        <v>10601</v>
      </c>
      <c r="D288" s="118">
        <v>2749</v>
      </c>
      <c r="E288" s="118">
        <f t="shared" si="40"/>
        <v>13350</v>
      </c>
      <c r="F288" s="118">
        <v>10058</v>
      </c>
      <c r="G288" s="118">
        <v>2247</v>
      </c>
      <c r="H288" s="118">
        <f t="shared" si="41"/>
        <v>12305</v>
      </c>
      <c r="I288" s="118">
        <v>10105</v>
      </c>
      <c r="J288" s="118">
        <v>1764</v>
      </c>
      <c r="K288" s="118">
        <f t="shared" si="42"/>
        <v>11869</v>
      </c>
      <c r="L288" s="118">
        <f t="shared" si="43"/>
        <v>30764</v>
      </c>
      <c r="M288" s="118">
        <f t="shared" si="44"/>
        <v>37524</v>
      </c>
      <c r="N288" s="117">
        <f t="shared" si="45"/>
        <v>0.81984863020999899</v>
      </c>
      <c r="P288" s="89">
        <f t="shared" si="46"/>
        <v>0</v>
      </c>
      <c r="Q288" s="89">
        <v>13108</v>
      </c>
      <c r="R288" s="89" t="s">
        <v>196</v>
      </c>
      <c r="S288" s="149">
        <v>30764</v>
      </c>
      <c r="T288" s="149">
        <v>37524</v>
      </c>
      <c r="U288" s="209">
        <v>0.81984863020999899</v>
      </c>
      <c r="V288" s="149">
        <f t="shared" si="47"/>
        <v>0</v>
      </c>
      <c r="W288" s="149">
        <f t="shared" si="48"/>
        <v>0</v>
      </c>
      <c r="X288" s="210">
        <f t="shared" si="49"/>
        <v>0</v>
      </c>
    </row>
    <row r="289" spans="1:24" s="31" customFormat="1" x14ac:dyDescent="0.25">
      <c r="A289" s="71">
        <v>13109</v>
      </c>
      <c r="B289" s="72" t="s">
        <v>108</v>
      </c>
      <c r="C289" s="118">
        <v>3165</v>
      </c>
      <c r="D289" s="118">
        <v>1037</v>
      </c>
      <c r="E289" s="118">
        <f t="shared" si="40"/>
        <v>4202</v>
      </c>
      <c r="F289" s="118">
        <v>4452</v>
      </c>
      <c r="G289" s="118">
        <v>1371</v>
      </c>
      <c r="H289" s="118">
        <f t="shared" si="41"/>
        <v>5823</v>
      </c>
      <c r="I289" s="118">
        <v>6214</v>
      </c>
      <c r="J289" s="118">
        <v>1960</v>
      </c>
      <c r="K289" s="118">
        <f t="shared" si="42"/>
        <v>8174</v>
      </c>
      <c r="L289" s="118">
        <f t="shared" si="43"/>
        <v>13831</v>
      </c>
      <c r="M289" s="118">
        <f t="shared" si="44"/>
        <v>18199</v>
      </c>
      <c r="N289" s="117">
        <f t="shared" si="45"/>
        <v>0.75998681246222322</v>
      </c>
      <c r="P289" s="89">
        <f t="shared" si="46"/>
        <v>0</v>
      </c>
      <c r="Q289" s="89">
        <v>13109</v>
      </c>
      <c r="R289" s="89" t="s">
        <v>108</v>
      </c>
      <c r="S289" s="149">
        <v>13831</v>
      </c>
      <c r="T289" s="149">
        <v>18199</v>
      </c>
      <c r="U289" s="209">
        <v>0.75998681246222322</v>
      </c>
      <c r="V289" s="149">
        <f t="shared" si="47"/>
        <v>0</v>
      </c>
      <c r="W289" s="149">
        <f t="shared" si="48"/>
        <v>0</v>
      </c>
      <c r="X289" s="210">
        <f t="shared" si="49"/>
        <v>0</v>
      </c>
    </row>
    <row r="290" spans="1:24" s="31" customFormat="1" x14ac:dyDescent="0.25">
      <c r="A290" s="71">
        <v>13110</v>
      </c>
      <c r="B290" s="72" t="s">
        <v>339</v>
      </c>
      <c r="C290" s="118">
        <v>8196</v>
      </c>
      <c r="D290" s="118">
        <v>4818</v>
      </c>
      <c r="E290" s="118">
        <f t="shared" si="40"/>
        <v>13014</v>
      </c>
      <c r="F290" s="118">
        <v>8238</v>
      </c>
      <c r="G290" s="118">
        <v>5186</v>
      </c>
      <c r="H290" s="118">
        <f t="shared" si="41"/>
        <v>13424</v>
      </c>
      <c r="I290" s="118">
        <v>0</v>
      </c>
      <c r="J290" s="118">
        <v>0</v>
      </c>
      <c r="K290" s="118">
        <f t="shared" si="42"/>
        <v>0</v>
      </c>
      <c r="L290" s="118">
        <f t="shared" si="43"/>
        <v>16434</v>
      </c>
      <c r="M290" s="118">
        <f t="shared" si="44"/>
        <v>26438</v>
      </c>
      <c r="N290" s="117">
        <f t="shared" si="45"/>
        <v>0.62160526514864967</v>
      </c>
      <c r="P290" s="89">
        <f t="shared" si="46"/>
        <v>0</v>
      </c>
      <c r="Q290" s="89">
        <v>13110</v>
      </c>
      <c r="R290" s="89" t="s">
        <v>339</v>
      </c>
      <c r="S290" s="149">
        <v>16434</v>
      </c>
      <c r="T290" s="149">
        <v>26438</v>
      </c>
      <c r="U290" s="209">
        <v>0.62160526514864967</v>
      </c>
      <c r="V290" s="149">
        <f t="shared" si="47"/>
        <v>0</v>
      </c>
      <c r="W290" s="149">
        <f t="shared" si="48"/>
        <v>0</v>
      </c>
      <c r="X290" s="210">
        <f t="shared" si="49"/>
        <v>0</v>
      </c>
    </row>
    <row r="291" spans="1:24" s="31" customFormat="1" x14ac:dyDescent="0.25">
      <c r="A291" s="71">
        <v>13111</v>
      </c>
      <c r="B291" s="72" t="s">
        <v>279</v>
      </c>
      <c r="C291" s="118">
        <v>2386</v>
      </c>
      <c r="D291" s="118">
        <v>495</v>
      </c>
      <c r="E291" s="118">
        <f t="shared" si="40"/>
        <v>2881</v>
      </c>
      <c r="F291" s="118">
        <v>2398</v>
      </c>
      <c r="G291" s="118">
        <v>690</v>
      </c>
      <c r="H291" s="118">
        <f t="shared" si="41"/>
        <v>3088</v>
      </c>
      <c r="I291" s="118">
        <v>2538</v>
      </c>
      <c r="J291" s="118">
        <v>1138</v>
      </c>
      <c r="K291" s="118">
        <f t="shared" si="42"/>
        <v>3676</v>
      </c>
      <c r="L291" s="118">
        <f t="shared" si="43"/>
        <v>7322</v>
      </c>
      <c r="M291" s="118">
        <f t="shared" si="44"/>
        <v>9645</v>
      </c>
      <c r="N291" s="117">
        <f t="shared" si="45"/>
        <v>0.75914981855883878</v>
      </c>
      <c r="P291" s="89">
        <f t="shared" si="46"/>
        <v>0</v>
      </c>
      <c r="Q291" s="89">
        <v>13111</v>
      </c>
      <c r="R291" s="89" t="s">
        <v>279</v>
      </c>
      <c r="S291" s="149">
        <v>7322</v>
      </c>
      <c r="T291" s="149">
        <v>9645</v>
      </c>
      <c r="U291" s="209">
        <v>0.75914981855883878</v>
      </c>
      <c r="V291" s="149">
        <f t="shared" si="47"/>
        <v>0</v>
      </c>
      <c r="W291" s="149">
        <f t="shared" si="48"/>
        <v>0</v>
      </c>
      <c r="X291" s="210">
        <f t="shared" si="49"/>
        <v>0</v>
      </c>
    </row>
    <row r="292" spans="1:24" s="31" customFormat="1" x14ac:dyDescent="0.25">
      <c r="A292" s="71">
        <v>13112</v>
      </c>
      <c r="B292" s="72" t="s">
        <v>131</v>
      </c>
      <c r="C292" s="118">
        <v>5322</v>
      </c>
      <c r="D292" s="118">
        <v>255</v>
      </c>
      <c r="E292" s="118">
        <f t="shared" si="40"/>
        <v>5577</v>
      </c>
      <c r="F292" s="118">
        <v>5542</v>
      </c>
      <c r="G292" s="118">
        <v>430</v>
      </c>
      <c r="H292" s="118">
        <f t="shared" si="41"/>
        <v>5972</v>
      </c>
      <c r="I292" s="118">
        <v>4905</v>
      </c>
      <c r="J292" s="118">
        <v>351</v>
      </c>
      <c r="K292" s="118">
        <f t="shared" si="42"/>
        <v>5256</v>
      </c>
      <c r="L292" s="118">
        <f t="shared" si="43"/>
        <v>15769</v>
      </c>
      <c r="M292" s="118">
        <f t="shared" si="44"/>
        <v>16805</v>
      </c>
      <c r="N292" s="117">
        <f t="shared" si="45"/>
        <v>0.93835168104730737</v>
      </c>
      <c r="P292" s="89">
        <f t="shared" si="46"/>
        <v>0</v>
      </c>
      <c r="Q292" s="89">
        <v>13112</v>
      </c>
      <c r="R292" s="89" t="s">
        <v>131</v>
      </c>
      <c r="S292" s="149">
        <v>15769</v>
      </c>
      <c r="T292" s="149">
        <v>16805</v>
      </c>
      <c r="U292" s="209">
        <v>0.93835168104730737</v>
      </c>
      <c r="V292" s="149">
        <f t="shared" si="47"/>
        <v>0</v>
      </c>
      <c r="W292" s="149">
        <f t="shared" si="48"/>
        <v>0</v>
      </c>
      <c r="X292" s="210">
        <f t="shared" si="49"/>
        <v>0</v>
      </c>
    </row>
    <row r="293" spans="1:24" s="31" customFormat="1" x14ac:dyDescent="0.25">
      <c r="A293" s="71">
        <v>13113</v>
      </c>
      <c r="B293" s="72" t="s">
        <v>250</v>
      </c>
      <c r="C293" s="118">
        <v>4610</v>
      </c>
      <c r="D293" s="118">
        <v>1442</v>
      </c>
      <c r="E293" s="118">
        <f t="shared" si="40"/>
        <v>6052</v>
      </c>
      <c r="F293" s="118">
        <v>1856</v>
      </c>
      <c r="G293" s="118">
        <v>589</v>
      </c>
      <c r="H293" s="118">
        <f t="shared" si="41"/>
        <v>2445</v>
      </c>
      <c r="I293" s="118">
        <v>1845</v>
      </c>
      <c r="J293" s="118">
        <v>742</v>
      </c>
      <c r="K293" s="118">
        <f t="shared" si="42"/>
        <v>2587</v>
      </c>
      <c r="L293" s="118">
        <f t="shared" si="43"/>
        <v>8311</v>
      </c>
      <c r="M293" s="118">
        <f t="shared" si="44"/>
        <v>11084</v>
      </c>
      <c r="N293" s="117">
        <f t="shared" si="45"/>
        <v>0.74981955972573078</v>
      </c>
      <c r="P293" s="89">
        <f t="shared" si="46"/>
        <v>0</v>
      </c>
      <c r="Q293" s="89">
        <v>13113</v>
      </c>
      <c r="R293" s="89" t="s">
        <v>250</v>
      </c>
      <c r="S293" s="149">
        <v>8311</v>
      </c>
      <c r="T293" s="149">
        <v>11084</v>
      </c>
      <c r="U293" s="209">
        <v>0.74981955972573078</v>
      </c>
      <c r="V293" s="149">
        <f t="shared" si="47"/>
        <v>0</v>
      </c>
      <c r="W293" s="149">
        <f t="shared" si="48"/>
        <v>0</v>
      </c>
      <c r="X293" s="210">
        <f t="shared" si="49"/>
        <v>0</v>
      </c>
    </row>
    <row r="294" spans="1:24" s="31" customFormat="1" x14ac:dyDescent="0.25">
      <c r="A294" s="71">
        <v>13114</v>
      </c>
      <c r="B294" s="72" t="s">
        <v>340</v>
      </c>
      <c r="C294" s="118">
        <v>57206</v>
      </c>
      <c r="D294" s="118">
        <v>8235</v>
      </c>
      <c r="E294" s="118">
        <f t="shared" si="40"/>
        <v>65441</v>
      </c>
      <c r="F294" s="118">
        <v>60166</v>
      </c>
      <c r="G294" s="118">
        <v>5829</v>
      </c>
      <c r="H294" s="118">
        <f t="shared" si="41"/>
        <v>65995</v>
      </c>
      <c r="I294" s="118">
        <v>64569</v>
      </c>
      <c r="J294" s="118">
        <v>4930</v>
      </c>
      <c r="K294" s="118">
        <f t="shared" si="42"/>
        <v>69499</v>
      </c>
      <c r="L294" s="118">
        <f t="shared" si="43"/>
        <v>181941</v>
      </c>
      <c r="M294" s="118">
        <f t="shared" si="44"/>
        <v>200935</v>
      </c>
      <c r="N294" s="117">
        <f t="shared" si="45"/>
        <v>0.9054719187797049</v>
      </c>
      <c r="P294" s="89">
        <f t="shared" si="46"/>
        <v>0</v>
      </c>
      <c r="Q294" s="89">
        <v>13114</v>
      </c>
      <c r="R294" s="89" t="s">
        <v>340</v>
      </c>
      <c r="S294" s="149">
        <v>181941</v>
      </c>
      <c r="T294" s="149">
        <v>200935</v>
      </c>
      <c r="U294" s="209">
        <v>0.9054719187797049</v>
      </c>
      <c r="V294" s="149">
        <f t="shared" si="47"/>
        <v>0</v>
      </c>
      <c r="W294" s="149">
        <f t="shared" si="48"/>
        <v>0</v>
      </c>
      <c r="X294" s="210">
        <f t="shared" si="49"/>
        <v>0</v>
      </c>
    </row>
    <row r="295" spans="1:24" s="31" customFormat="1" x14ac:dyDescent="0.25">
      <c r="A295" s="71">
        <v>13115</v>
      </c>
      <c r="B295" s="72" t="s">
        <v>139</v>
      </c>
      <c r="C295" s="118">
        <v>3207</v>
      </c>
      <c r="D295" s="118">
        <v>1618</v>
      </c>
      <c r="E295" s="118">
        <f t="shared" si="40"/>
        <v>4825</v>
      </c>
      <c r="F295" s="118">
        <v>3559</v>
      </c>
      <c r="G295" s="118">
        <v>1611</v>
      </c>
      <c r="H295" s="118">
        <f t="shared" si="41"/>
        <v>5170</v>
      </c>
      <c r="I295" s="118">
        <v>3922</v>
      </c>
      <c r="J295" s="118">
        <v>1808</v>
      </c>
      <c r="K295" s="118">
        <f t="shared" si="42"/>
        <v>5730</v>
      </c>
      <c r="L295" s="118">
        <f t="shared" si="43"/>
        <v>10688</v>
      </c>
      <c r="M295" s="118">
        <f t="shared" si="44"/>
        <v>15725</v>
      </c>
      <c r="N295" s="117">
        <f t="shared" si="45"/>
        <v>0.67968203497615265</v>
      </c>
      <c r="P295" s="89">
        <f t="shared" si="46"/>
        <v>0</v>
      </c>
      <c r="Q295" s="89">
        <v>13115</v>
      </c>
      <c r="R295" s="89" t="s">
        <v>139</v>
      </c>
      <c r="S295" s="149">
        <v>10688</v>
      </c>
      <c r="T295" s="149">
        <v>15725</v>
      </c>
      <c r="U295" s="209">
        <v>0.67968203497615265</v>
      </c>
      <c r="V295" s="149">
        <f t="shared" si="47"/>
        <v>0</v>
      </c>
      <c r="W295" s="149">
        <f t="shared" si="48"/>
        <v>0</v>
      </c>
      <c r="X295" s="210">
        <f t="shared" si="49"/>
        <v>0</v>
      </c>
    </row>
    <row r="296" spans="1:24" s="31" customFormat="1" x14ac:dyDescent="0.25">
      <c r="A296" s="71">
        <v>13116</v>
      </c>
      <c r="B296" s="72" t="s">
        <v>22</v>
      </c>
      <c r="C296" s="118">
        <v>3946</v>
      </c>
      <c r="D296" s="118">
        <v>1263</v>
      </c>
      <c r="E296" s="118">
        <f t="shared" si="40"/>
        <v>5209</v>
      </c>
      <c r="F296" s="118">
        <v>4240</v>
      </c>
      <c r="G296" s="118">
        <v>1141</v>
      </c>
      <c r="H296" s="118">
        <f t="shared" si="41"/>
        <v>5381</v>
      </c>
      <c r="I296" s="118">
        <v>6413</v>
      </c>
      <c r="J296" s="118">
        <v>1217</v>
      </c>
      <c r="K296" s="118">
        <f t="shared" si="42"/>
        <v>7630</v>
      </c>
      <c r="L296" s="118">
        <f t="shared" si="43"/>
        <v>14599</v>
      </c>
      <c r="M296" s="118">
        <f t="shared" si="44"/>
        <v>18220</v>
      </c>
      <c r="N296" s="117">
        <f t="shared" si="45"/>
        <v>0.80126234906695937</v>
      </c>
      <c r="P296" s="89">
        <f t="shared" si="46"/>
        <v>0</v>
      </c>
      <c r="Q296" s="89">
        <v>13116</v>
      </c>
      <c r="R296" s="89" t="s">
        <v>22</v>
      </c>
      <c r="S296" s="149">
        <v>14599</v>
      </c>
      <c r="T296" s="149">
        <v>18220</v>
      </c>
      <c r="U296" s="209">
        <v>0.80126234906695937</v>
      </c>
      <c r="V296" s="149">
        <f t="shared" si="47"/>
        <v>0</v>
      </c>
      <c r="W296" s="149">
        <f t="shared" si="48"/>
        <v>0</v>
      </c>
      <c r="X296" s="210">
        <f t="shared" si="49"/>
        <v>0</v>
      </c>
    </row>
    <row r="297" spans="1:24" s="31" customFormat="1" x14ac:dyDescent="0.25">
      <c r="A297" s="71">
        <v>13117</v>
      </c>
      <c r="B297" s="72" t="s">
        <v>33</v>
      </c>
      <c r="C297" s="118">
        <v>6330</v>
      </c>
      <c r="D297" s="118">
        <v>973</v>
      </c>
      <c r="E297" s="118">
        <f t="shared" si="40"/>
        <v>7303</v>
      </c>
      <c r="F297" s="118">
        <v>3407</v>
      </c>
      <c r="G297" s="118">
        <v>385</v>
      </c>
      <c r="H297" s="118">
        <f t="shared" si="41"/>
        <v>3792</v>
      </c>
      <c r="I297" s="118">
        <v>3332</v>
      </c>
      <c r="J297" s="118">
        <v>822</v>
      </c>
      <c r="K297" s="118">
        <f t="shared" si="42"/>
        <v>4154</v>
      </c>
      <c r="L297" s="118">
        <f t="shared" si="43"/>
        <v>13069</v>
      </c>
      <c r="M297" s="118">
        <f t="shared" si="44"/>
        <v>15249</v>
      </c>
      <c r="N297" s="117">
        <f t="shared" si="45"/>
        <v>0.85703980588891071</v>
      </c>
      <c r="P297" s="89">
        <f t="shared" si="46"/>
        <v>0</v>
      </c>
      <c r="Q297" s="89">
        <v>13117</v>
      </c>
      <c r="R297" s="89" t="s">
        <v>33</v>
      </c>
      <c r="S297" s="149">
        <v>13069</v>
      </c>
      <c r="T297" s="149">
        <v>15249</v>
      </c>
      <c r="U297" s="209">
        <v>0.85703980588891071</v>
      </c>
      <c r="V297" s="149">
        <f t="shared" si="47"/>
        <v>0</v>
      </c>
      <c r="W297" s="149">
        <f t="shared" si="48"/>
        <v>0</v>
      </c>
      <c r="X297" s="210">
        <f t="shared" si="49"/>
        <v>0</v>
      </c>
    </row>
    <row r="298" spans="1:24" s="31" customFormat="1" x14ac:dyDescent="0.25">
      <c r="A298" s="71">
        <v>13118</v>
      </c>
      <c r="B298" s="72" t="s">
        <v>209</v>
      </c>
      <c r="C298" s="118">
        <v>7102</v>
      </c>
      <c r="D298" s="118">
        <v>176</v>
      </c>
      <c r="E298" s="118">
        <f t="shared" si="40"/>
        <v>7278</v>
      </c>
      <c r="F298" s="118">
        <v>7269</v>
      </c>
      <c r="G298" s="118">
        <v>172</v>
      </c>
      <c r="H298" s="118">
        <f t="shared" si="41"/>
        <v>7441</v>
      </c>
      <c r="I298" s="118">
        <v>7592</v>
      </c>
      <c r="J298" s="118">
        <v>285</v>
      </c>
      <c r="K298" s="118">
        <f t="shared" si="42"/>
        <v>7877</v>
      </c>
      <c r="L298" s="118">
        <f t="shared" si="43"/>
        <v>21963</v>
      </c>
      <c r="M298" s="118">
        <f t="shared" si="44"/>
        <v>22596</v>
      </c>
      <c r="N298" s="117">
        <f t="shared" si="45"/>
        <v>0.97198619224641525</v>
      </c>
      <c r="P298" s="89">
        <f t="shared" si="46"/>
        <v>0</v>
      </c>
      <c r="Q298" s="89">
        <v>13118</v>
      </c>
      <c r="R298" s="89" t="s">
        <v>209</v>
      </c>
      <c r="S298" s="149">
        <v>21963</v>
      </c>
      <c r="T298" s="149">
        <v>22596</v>
      </c>
      <c r="U298" s="209">
        <v>0.97198619224641525</v>
      </c>
      <c r="V298" s="149">
        <f t="shared" si="47"/>
        <v>0</v>
      </c>
      <c r="W298" s="149">
        <f t="shared" si="48"/>
        <v>0</v>
      </c>
      <c r="X298" s="210">
        <f t="shared" si="49"/>
        <v>0</v>
      </c>
    </row>
    <row r="299" spans="1:24" s="31" customFormat="1" x14ac:dyDescent="0.25">
      <c r="A299" s="71">
        <v>13119</v>
      </c>
      <c r="B299" s="72" t="s">
        <v>93</v>
      </c>
      <c r="C299" s="118">
        <v>88347</v>
      </c>
      <c r="D299" s="118">
        <v>4455</v>
      </c>
      <c r="E299" s="118">
        <f t="shared" si="40"/>
        <v>92802</v>
      </c>
      <c r="F299" s="118">
        <v>10918</v>
      </c>
      <c r="G299" s="118">
        <v>3605</v>
      </c>
      <c r="H299" s="118">
        <f t="shared" si="41"/>
        <v>14523</v>
      </c>
      <c r="I299" s="118">
        <v>10217</v>
      </c>
      <c r="J299" s="118">
        <v>7927</v>
      </c>
      <c r="K299" s="118">
        <f t="shared" si="42"/>
        <v>18144</v>
      </c>
      <c r="L299" s="118">
        <f t="shared" si="43"/>
        <v>109482</v>
      </c>
      <c r="M299" s="118">
        <f t="shared" si="44"/>
        <v>125469</v>
      </c>
      <c r="N299" s="117">
        <f t="shared" si="45"/>
        <v>0.87258207206560978</v>
      </c>
      <c r="P299" s="89">
        <f t="shared" si="46"/>
        <v>0</v>
      </c>
      <c r="Q299" s="89">
        <v>13119</v>
      </c>
      <c r="R299" s="89" t="s">
        <v>93</v>
      </c>
      <c r="S299" s="149">
        <v>109482</v>
      </c>
      <c r="T299" s="149">
        <v>125469</v>
      </c>
      <c r="U299" s="209">
        <v>0.87258207206560978</v>
      </c>
      <c r="V299" s="149">
        <f t="shared" si="47"/>
        <v>0</v>
      </c>
      <c r="W299" s="149">
        <f t="shared" si="48"/>
        <v>0</v>
      </c>
      <c r="X299" s="210">
        <f t="shared" si="49"/>
        <v>0</v>
      </c>
    </row>
    <row r="300" spans="1:24" s="31" customFormat="1" x14ac:dyDescent="0.25">
      <c r="A300" s="71">
        <v>13120</v>
      </c>
      <c r="B300" s="72" t="s">
        <v>341</v>
      </c>
      <c r="C300" s="118">
        <v>17196</v>
      </c>
      <c r="D300" s="118">
        <v>11390</v>
      </c>
      <c r="E300" s="118">
        <f t="shared" si="40"/>
        <v>28586</v>
      </c>
      <c r="F300" s="118">
        <v>9084</v>
      </c>
      <c r="G300" s="118">
        <v>8754</v>
      </c>
      <c r="H300" s="118">
        <f t="shared" si="41"/>
        <v>17838</v>
      </c>
      <c r="I300" s="118">
        <v>8829</v>
      </c>
      <c r="J300" s="118">
        <v>3957</v>
      </c>
      <c r="K300" s="118">
        <f t="shared" si="42"/>
        <v>12786</v>
      </c>
      <c r="L300" s="118">
        <f t="shared" si="43"/>
        <v>35109</v>
      </c>
      <c r="M300" s="118">
        <f t="shared" si="44"/>
        <v>59210</v>
      </c>
      <c r="N300" s="117">
        <f t="shared" si="45"/>
        <v>0.59295727073129534</v>
      </c>
      <c r="P300" s="89">
        <f t="shared" si="46"/>
        <v>0</v>
      </c>
      <c r="Q300" s="89">
        <v>13120</v>
      </c>
      <c r="R300" s="89" t="s">
        <v>341</v>
      </c>
      <c r="S300" s="149">
        <v>35109</v>
      </c>
      <c r="T300" s="149">
        <v>59210</v>
      </c>
      <c r="U300" s="209">
        <v>0.59295727073129534</v>
      </c>
      <c r="V300" s="149">
        <f t="shared" si="47"/>
        <v>0</v>
      </c>
      <c r="W300" s="149">
        <f t="shared" si="48"/>
        <v>0</v>
      </c>
      <c r="X300" s="210">
        <f t="shared" si="49"/>
        <v>0</v>
      </c>
    </row>
    <row r="301" spans="1:24" s="31" customFormat="1" x14ac:dyDescent="0.25">
      <c r="A301" s="71">
        <v>13121</v>
      </c>
      <c r="B301" s="72" t="s">
        <v>21</v>
      </c>
      <c r="C301" s="118">
        <v>2968</v>
      </c>
      <c r="D301" s="118">
        <v>692</v>
      </c>
      <c r="E301" s="118">
        <f t="shared" si="40"/>
        <v>3660</v>
      </c>
      <c r="F301" s="118">
        <v>5544</v>
      </c>
      <c r="G301" s="118">
        <v>907</v>
      </c>
      <c r="H301" s="118">
        <f t="shared" si="41"/>
        <v>6451</v>
      </c>
      <c r="I301" s="118">
        <v>4475</v>
      </c>
      <c r="J301" s="118">
        <v>529</v>
      </c>
      <c r="K301" s="118">
        <f t="shared" si="42"/>
        <v>5004</v>
      </c>
      <c r="L301" s="118">
        <f t="shared" si="43"/>
        <v>12987</v>
      </c>
      <c r="M301" s="118">
        <f t="shared" si="44"/>
        <v>15115</v>
      </c>
      <c r="N301" s="117">
        <f t="shared" si="45"/>
        <v>0.85921270261329807</v>
      </c>
      <c r="P301" s="89">
        <f t="shared" si="46"/>
        <v>0</v>
      </c>
      <c r="Q301" s="89">
        <v>13121</v>
      </c>
      <c r="R301" s="89" t="s">
        <v>21</v>
      </c>
      <c r="S301" s="149">
        <v>12987</v>
      </c>
      <c r="T301" s="149">
        <v>15115</v>
      </c>
      <c r="U301" s="209">
        <v>0.85921270261329807</v>
      </c>
      <c r="V301" s="149">
        <f t="shared" si="47"/>
        <v>0</v>
      </c>
      <c r="W301" s="149">
        <f t="shared" si="48"/>
        <v>0</v>
      </c>
      <c r="X301" s="210">
        <f t="shared" si="49"/>
        <v>0</v>
      </c>
    </row>
    <row r="302" spans="1:24" s="31" customFormat="1" x14ac:dyDescent="0.25">
      <c r="A302" s="71">
        <v>13122</v>
      </c>
      <c r="B302" s="72" t="s">
        <v>342</v>
      </c>
      <c r="C302" s="118">
        <v>5795</v>
      </c>
      <c r="D302" s="118">
        <v>1151</v>
      </c>
      <c r="E302" s="118">
        <f t="shared" si="40"/>
        <v>6946</v>
      </c>
      <c r="F302" s="118">
        <v>5807</v>
      </c>
      <c r="G302" s="118">
        <v>1171</v>
      </c>
      <c r="H302" s="118">
        <f t="shared" si="41"/>
        <v>6978</v>
      </c>
      <c r="I302" s="118">
        <v>5198</v>
      </c>
      <c r="J302" s="118">
        <v>882</v>
      </c>
      <c r="K302" s="118">
        <f t="shared" si="42"/>
        <v>6080</v>
      </c>
      <c r="L302" s="118">
        <f t="shared" si="43"/>
        <v>16800</v>
      </c>
      <c r="M302" s="118">
        <f t="shared" si="44"/>
        <v>20004</v>
      </c>
      <c r="N302" s="117">
        <f t="shared" si="45"/>
        <v>0.83983203359328129</v>
      </c>
      <c r="P302" s="89">
        <f t="shared" si="46"/>
        <v>0</v>
      </c>
      <c r="Q302" s="89">
        <v>13122</v>
      </c>
      <c r="R302" s="89" t="s">
        <v>342</v>
      </c>
      <c r="S302" s="149">
        <v>16800</v>
      </c>
      <c r="T302" s="149">
        <v>20004</v>
      </c>
      <c r="U302" s="209">
        <v>0.83983203359328129</v>
      </c>
      <c r="V302" s="149">
        <f t="shared" si="47"/>
        <v>0</v>
      </c>
      <c r="W302" s="149">
        <f t="shared" si="48"/>
        <v>0</v>
      </c>
      <c r="X302" s="210">
        <f t="shared" si="49"/>
        <v>0</v>
      </c>
    </row>
    <row r="303" spans="1:24" s="31" customFormat="1" x14ac:dyDescent="0.25">
      <c r="A303" s="71">
        <v>13123</v>
      </c>
      <c r="B303" s="72" t="s">
        <v>206</v>
      </c>
      <c r="C303" s="118">
        <v>31491</v>
      </c>
      <c r="D303" s="118">
        <v>4197</v>
      </c>
      <c r="E303" s="118">
        <f t="shared" si="40"/>
        <v>35688</v>
      </c>
      <c r="F303" s="118">
        <v>35136</v>
      </c>
      <c r="G303" s="118">
        <v>3527</v>
      </c>
      <c r="H303" s="118">
        <f t="shared" si="41"/>
        <v>38663</v>
      </c>
      <c r="I303" s="118">
        <v>40045</v>
      </c>
      <c r="J303" s="118">
        <v>6483</v>
      </c>
      <c r="K303" s="118">
        <f t="shared" si="42"/>
        <v>46528</v>
      </c>
      <c r="L303" s="118">
        <f t="shared" si="43"/>
        <v>106672</v>
      </c>
      <c r="M303" s="118">
        <f t="shared" si="44"/>
        <v>120879</v>
      </c>
      <c r="N303" s="117">
        <f t="shared" si="45"/>
        <v>0.88246924610560973</v>
      </c>
      <c r="P303" s="89">
        <f t="shared" si="46"/>
        <v>0</v>
      </c>
      <c r="Q303" s="89">
        <v>13123</v>
      </c>
      <c r="R303" s="89" t="s">
        <v>206</v>
      </c>
      <c r="S303" s="149">
        <v>106672</v>
      </c>
      <c r="T303" s="149">
        <v>120879</v>
      </c>
      <c r="U303" s="209">
        <v>0.88246924610560973</v>
      </c>
      <c r="V303" s="149">
        <f t="shared" si="47"/>
        <v>0</v>
      </c>
      <c r="W303" s="149">
        <f t="shared" si="48"/>
        <v>0</v>
      </c>
      <c r="X303" s="210">
        <f t="shared" si="49"/>
        <v>0</v>
      </c>
    </row>
    <row r="304" spans="1:24" s="31" customFormat="1" x14ac:dyDescent="0.25">
      <c r="A304" s="71">
        <v>13124</v>
      </c>
      <c r="B304" s="72" t="s">
        <v>126</v>
      </c>
      <c r="C304" s="118">
        <v>5803</v>
      </c>
      <c r="D304" s="118">
        <v>786</v>
      </c>
      <c r="E304" s="118">
        <f t="shared" si="40"/>
        <v>6589</v>
      </c>
      <c r="F304" s="118">
        <v>4258</v>
      </c>
      <c r="G304" s="118">
        <v>1212</v>
      </c>
      <c r="H304" s="118">
        <f t="shared" si="41"/>
        <v>5470</v>
      </c>
      <c r="I304" s="118">
        <v>6058</v>
      </c>
      <c r="J304" s="118">
        <v>700</v>
      </c>
      <c r="K304" s="118">
        <f t="shared" si="42"/>
        <v>6758</v>
      </c>
      <c r="L304" s="118">
        <f t="shared" si="43"/>
        <v>16119</v>
      </c>
      <c r="M304" s="118">
        <f t="shared" si="44"/>
        <v>18817</v>
      </c>
      <c r="N304" s="117">
        <f t="shared" si="45"/>
        <v>0.85661901472073121</v>
      </c>
      <c r="P304" s="89">
        <f t="shared" si="46"/>
        <v>0</v>
      </c>
      <c r="Q304" s="89">
        <v>13124</v>
      </c>
      <c r="R304" s="89" t="s">
        <v>126</v>
      </c>
      <c r="S304" s="149">
        <v>16119</v>
      </c>
      <c r="T304" s="149">
        <v>18817</v>
      </c>
      <c r="U304" s="209">
        <v>0.85661901472073121</v>
      </c>
      <c r="V304" s="149">
        <f t="shared" si="47"/>
        <v>0</v>
      </c>
      <c r="W304" s="149">
        <f t="shared" si="48"/>
        <v>0</v>
      </c>
      <c r="X304" s="210">
        <f t="shared" si="49"/>
        <v>0</v>
      </c>
    </row>
    <row r="305" spans="1:24" s="31" customFormat="1" x14ac:dyDescent="0.25">
      <c r="A305" s="71">
        <v>13125</v>
      </c>
      <c r="B305" s="72" t="s">
        <v>230</v>
      </c>
      <c r="C305" s="118">
        <v>7385</v>
      </c>
      <c r="D305" s="118">
        <v>800</v>
      </c>
      <c r="E305" s="118">
        <f t="shared" si="40"/>
        <v>8185</v>
      </c>
      <c r="F305" s="118">
        <v>8969</v>
      </c>
      <c r="G305" s="118">
        <v>3182</v>
      </c>
      <c r="H305" s="118">
        <f t="shared" si="41"/>
        <v>12151</v>
      </c>
      <c r="I305" s="118">
        <v>5047</v>
      </c>
      <c r="J305" s="118">
        <v>1616</v>
      </c>
      <c r="K305" s="118">
        <f t="shared" si="42"/>
        <v>6663</v>
      </c>
      <c r="L305" s="118">
        <f t="shared" si="43"/>
        <v>21401</v>
      </c>
      <c r="M305" s="118">
        <f t="shared" si="44"/>
        <v>26999</v>
      </c>
      <c r="N305" s="117">
        <f t="shared" si="45"/>
        <v>0.79265898736990259</v>
      </c>
      <c r="P305" s="89">
        <f t="shared" si="46"/>
        <v>0</v>
      </c>
      <c r="Q305" s="89">
        <v>13125</v>
      </c>
      <c r="R305" s="89" t="s">
        <v>230</v>
      </c>
      <c r="S305" s="149">
        <v>21401</v>
      </c>
      <c r="T305" s="149">
        <v>26999</v>
      </c>
      <c r="U305" s="209">
        <v>0.79265898736990259</v>
      </c>
      <c r="V305" s="149">
        <f t="shared" si="47"/>
        <v>0</v>
      </c>
      <c r="W305" s="149">
        <f t="shared" si="48"/>
        <v>0</v>
      </c>
      <c r="X305" s="210">
        <f t="shared" si="49"/>
        <v>0</v>
      </c>
    </row>
    <row r="306" spans="1:24" s="31" customFormat="1" x14ac:dyDescent="0.25">
      <c r="A306" s="71">
        <v>13126</v>
      </c>
      <c r="B306" s="72" t="s">
        <v>106</v>
      </c>
      <c r="C306" s="118">
        <v>9444</v>
      </c>
      <c r="D306" s="118">
        <v>708</v>
      </c>
      <c r="E306" s="118">
        <f t="shared" si="40"/>
        <v>10152</v>
      </c>
      <c r="F306" s="118">
        <v>8977</v>
      </c>
      <c r="G306" s="118">
        <v>940</v>
      </c>
      <c r="H306" s="118">
        <f t="shared" si="41"/>
        <v>9917</v>
      </c>
      <c r="I306" s="118">
        <v>9725</v>
      </c>
      <c r="J306" s="118">
        <v>1053</v>
      </c>
      <c r="K306" s="118">
        <f t="shared" si="42"/>
        <v>10778</v>
      </c>
      <c r="L306" s="118">
        <f t="shared" si="43"/>
        <v>28146</v>
      </c>
      <c r="M306" s="118">
        <f t="shared" si="44"/>
        <v>30847</v>
      </c>
      <c r="N306" s="117">
        <f t="shared" si="45"/>
        <v>0.91243881090543655</v>
      </c>
      <c r="P306" s="89">
        <f t="shared" si="46"/>
        <v>0</v>
      </c>
      <c r="Q306" s="89">
        <v>13126</v>
      </c>
      <c r="R306" s="89" t="s">
        <v>106</v>
      </c>
      <c r="S306" s="149">
        <v>28146</v>
      </c>
      <c r="T306" s="149">
        <v>30847</v>
      </c>
      <c r="U306" s="209">
        <v>0.91243881090543655</v>
      </c>
      <c r="V306" s="149">
        <f t="shared" si="47"/>
        <v>0</v>
      </c>
      <c r="W306" s="149">
        <f t="shared" si="48"/>
        <v>0</v>
      </c>
      <c r="X306" s="210">
        <f t="shared" si="49"/>
        <v>0</v>
      </c>
    </row>
    <row r="307" spans="1:24" s="31" customFormat="1" x14ac:dyDescent="0.25">
      <c r="A307" s="71">
        <v>13127</v>
      </c>
      <c r="B307" s="72" t="s">
        <v>235</v>
      </c>
      <c r="C307" s="118">
        <v>12226</v>
      </c>
      <c r="D307" s="118">
        <v>347</v>
      </c>
      <c r="E307" s="118">
        <f t="shared" si="40"/>
        <v>12573</v>
      </c>
      <c r="F307" s="118">
        <v>12468</v>
      </c>
      <c r="G307" s="118">
        <v>238</v>
      </c>
      <c r="H307" s="118">
        <f t="shared" si="41"/>
        <v>12706</v>
      </c>
      <c r="I307" s="118">
        <v>12573</v>
      </c>
      <c r="J307" s="118">
        <v>428</v>
      </c>
      <c r="K307" s="118">
        <f t="shared" si="42"/>
        <v>13001</v>
      </c>
      <c r="L307" s="118">
        <f t="shared" si="43"/>
        <v>37267</v>
      </c>
      <c r="M307" s="118">
        <f t="shared" si="44"/>
        <v>38280</v>
      </c>
      <c r="N307" s="117">
        <f t="shared" si="45"/>
        <v>0.97353709508881925</v>
      </c>
      <c r="P307" s="89">
        <f t="shared" si="46"/>
        <v>0</v>
      </c>
      <c r="Q307" s="89">
        <v>13127</v>
      </c>
      <c r="R307" s="89" t="s">
        <v>235</v>
      </c>
      <c r="S307" s="149">
        <v>37267</v>
      </c>
      <c r="T307" s="149">
        <v>38280</v>
      </c>
      <c r="U307" s="209">
        <v>0.97353709508881925</v>
      </c>
      <c r="V307" s="149">
        <f t="shared" si="47"/>
        <v>0</v>
      </c>
      <c r="W307" s="149">
        <f t="shared" si="48"/>
        <v>0</v>
      </c>
      <c r="X307" s="210">
        <f t="shared" si="49"/>
        <v>0</v>
      </c>
    </row>
    <row r="308" spans="1:24" s="31" customFormat="1" x14ac:dyDescent="0.25">
      <c r="A308" s="71">
        <v>13128</v>
      </c>
      <c r="B308" s="72" t="s">
        <v>82</v>
      </c>
      <c r="C308" s="118">
        <v>4338</v>
      </c>
      <c r="D308" s="118">
        <v>1685</v>
      </c>
      <c r="E308" s="118">
        <f t="shared" si="40"/>
        <v>6023</v>
      </c>
      <c r="F308" s="118">
        <v>6061</v>
      </c>
      <c r="G308" s="118">
        <v>945</v>
      </c>
      <c r="H308" s="118">
        <f t="shared" si="41"/>
        <v>7006</v>
      </c>
      <c r="I308" s="118">
        <v>10147</v>
      </c>
      <c r="J308" s="118">
        <v>1366</v>
      </c>
      <c r="K308" s="118">
        <f t="shared" si="42"/>
        <v>11513</v>
      </c>
      <c r="L308" s="118">
        <f t="shared" si="43"/>
        <v>20546</v>
      </c>
      <c r="M308" s="118">
        <f t="shared" si="44"/>
        <v>24542</v>
      </c>
      <c r="N308" s="117">
        <f t="shared" si="45"/>
        <v>0.83717708418221826</v>
      </c>
      <c r="P308" s="89">
        <f t="shared" si="46"/>
        <v>0</v>
      </c>
      <c r="Q308" s="89">
        <v>13128</v>
      </c>
      <c r="R308" s="89" t="s">
        <v>82</v>
      </c>
      <c r="S308" s="149">
        <v>20546</v>
      </c>
      <c r="T308" s="149">
        <v>24542</v>
      </c>
      <c r="U308" s="209">
        <v>0.83717708418221826</v>
      </c>
      <c r="V308" s="149">
        <f t="shared" si="47"/>
        <v>0</v>
      </c>
      <c r="W308" s="149">
        <f t="shared" si="48"/>
        <v>0</v>
      </c>
      <c r="X308" s="210">
        <f t="shared" si="49"/>
        <v>0</v>
      </c>
    </row>
    <row r="309" spans="1:24" s="31" customFormat="1" x14ac:dyDescent="0.25">
      <c r="A309" s="71">
        <v>13129</v>
      </c>
      <c r="B309" s="72" t="s">
        <v>277</v>
      </c>
      <c r="C309" s="118">
        <v>5691</v>
      </c>
      <c r="D309" s="118">
        <v>1541</v>
      </c>
      <c r="E309" s="118">
        <f t="shared" si="40"/>
        <v>7232</v>
      </c>
      <c r="F309" s="118">
        <v>5188</v>
      </c>
      <c r="G309" s="118">
        <v>1332</v>
      </c>
      <c r="H309" s="118">
        <f t="shared" si="41"/>
        <v>6520</v>
      </c>
      <c r="I309" s="118">
        <v>6277</v>
      </c>
      <c r="J309" s="118">
        <v>2101</v>
      </c>
      <c r="K309" s="118">
        <f t="shared" si="42"/>
        <v>8378</v>
      </c>
      <c r="L309" s="118">
        <f t="shared" si="43"/>
        <v>17156</v>
      </c>
      <c r="M309" s="118">
        <f t="shared" si="44"/>
        <v>22130</v>
      </c>
      <c r="N309" s="117">
        <f t="shared" si="45"/>
        <v>0.77523723452327153</v>
      </c>
      <c r="P309" s="89">
        <f t="shared" si="46"/>
        <v>0</v>
      </c>
      <c r="Q309" s="89">
        <v>13129</v>
      </c>
      <c r="R309" s="89" t="s">
        <v>277</v>
      </c>
      <c r="S309" s="149">
        <v>17156</v>
      </c>
      <c r="T309" s="149">
        <v>22130</v>
      </c>
      <c r="U309" s="209">
        <v>0.77523723452327153</v>
      </c>
      <c r="V309" s="149">
        <f t="shared" si="47"/>
        <v>0</v>
      </c>
      <c r="W309" s="149">
        <f t="shared" si="48"/>
        <v>0</v>
      </c>
      <c r="X309" s="210">
        <f t="shared" si="49"/>
        <v>0</v>
      </c>
    </row>
    <row r="310" spans="1:24" s="31" customFormat="1" x14ac:dyDescent="0.25">
      <c r="A310" s="71">
        <v>13130</v>
      </c>
      <c r="B310" s="72" t="s">
        <v>197</v>
      </c>
      <c r="C310" s="118">
        <v>4893</v>
      </c>
      <c r="D310" s="118">
        <v>769</v>
      </c>
      <c r="E310" s="118">
        <f t="shared" si="40"/>
        <v>5662</v>
      </c>
      <c r="F310" s="118">
        <v>10203</v>
      </c>
      <c r="G310" s="118">
        <v>1010</v>
      </c>
      <c r="H310" s="118">
        <f t="shared" si="41"/>
        <v>11213</v>
      </c>
      <c r="I310" s="118">
        <v>10082</v>
      </c>
      <c r="J310" s="118">
        <v>2335</v>
      </c>
      <c r="K310" s="118">
        <f t="shared" si="42"/>
        <v>12417</v>
      </c>
      <c r="L310" s="118">
        <f t="shared" si="43"/>
        <v>25178</v>
      </c>
      <c r="M310" s="118">
        <f t="shared" si="44"/>
        <v>29292</v>
      </c>
      <c r="N310" s="117">
        <f t="shared" si="45"/>
        <v>0.85955209613546357</v>
      </c>
      <c r="P310" s="89">
        <f t="shared" si="46"/>
        <v>0</v>
      </c>
      <c r="Q310" s="89">
        <v>13130</v>
      </c>
      <c r="R310" s="89" t="s">
        <v>197</v>
      </c>
      <c r="S310" s="149">
        <v>25178</v>
      </c>
      <c r="T310" s="149">
        <v>29292</v>
      </c>
      <c r="U310" s="209">
        <v>0.85955209613546357</v>
      </c>
      <c r="V310" s="149">
        <f t="shared" si="47"/>
        <v>0</v>
      </c>
      <c r="W310" s="149">
        <f t="shared" si="48"/>
        <v>0</v>
      </c>
      <c r="X310" s="210">
        <f t="shared" si="49"/>
        <v>0</v>
      </c>
    </row>
    <row r="311" spans="1:24" s="31" customFormat="1" x14ac:dyDescent="0.25">
      <c r="A311" s="71">
        <v>13131</v>
      </c>
      <c r="B311" s="72" t="s">
        <v>5</v>
      </c>
      <c r="C311" s="118">
        <v>5057</v>
      </c>
      <c r="D311" s="118">
        <v>1814</v>
      </c>
      <c r="E311" s="118">
        <f t="shared" si="40"/>
        <v>6871</v>
      </c>
      <c r="F311" s="118">
        <v>4967</v>
      </c>
      <c r="G311" s="118">
        <v>1880</v>
      </c>
      <c r="H311" s="118">
        <f t="shared" si="41"/>
        <v>6847</v>
      </c>
      <c r="I311" s="118">
        <v>5195</v>
      </c>
      <c r="J311" s="118">
        <v>2178</v>
      </c>
      <c r="K311" s="118">
        <f t="shared" si="42"/>
        <v>7373</v>
      </c>
      <c r="L311" s="118">
        <f t="shared" si="43"/>
        <v>15219</v>
      </c>
      <c r="M311" s="118">
        <f t="shared" si="44"/>
        <v>21091</v>
      </c>
      <c r="N311" s="117">
        <f t="shared" si="45"/>
        <v>0.72158740695083212</v>
      </c>
      <c r="P311" s="89">
        <f t="shared" si="46"/>
        <v>0</v>
      </c>
      <c r="Q311" s="89">
        <v>13131</v>
      </c>
      <c r="R311" s="89" t="s">
        <v>5</v>
      </c>
      <c r="S311" s="149">
        <v>15219</v>
      </c>
      <c r="T311" s="149">
        <v>21091</v>
      </c>
      <c r="U311" s="209">
        <v>0.72158740695083212</v>
      </c>
      <c r="V311" s="149">
        <f t="shared" si="47"/>
        <v>0</v>
      </c>
      <c r="W311" s="149">
        <f t="shared" si="48"/>
        <v>0</v>
      </c>
      <c r="X311" s="210">
        <f t="shared" si="49"/>
        <v>0</v>
      </c>
    </row>
    <row r="312" spans="1:24" s="31" customFormat="1" x14ac:dyDescent="0.25">
      <c r="A312" s="71">
        <v>13132</v>
      </c>
      <c r="B312" s="72" t="s">
        <v>267</v>
      </c>
      <c r="C312" s="118">
        <v>8693</v>
      </c>
      <c r="D312" s="118">
        <v>2516</v>
      </c>
      <c r="E312" s="118">
        <f t="shared" si="40"/>
        <v>11209</v>
      </c>
      <c r="F312" s="118">
        <v>10378</v>
      </c>
      <c r="G312" s="118">
        <v>2807</v>
      </c>
      <c r="H312" s="118">
        <f t="shared" si="41"/>
        <v>13185</v>
      </c>
      <c r="I312" s="118">
        <v>14082</v>
      </c>
      <c r="J312" s="118">
        <v>1094</v>
      </c>
      <c r="K312" s="118">
        <f t="shared" si="42"/>
        <v>15176</v>
      </c>
      <c r="L312" s="118">
        <f t="shared" si="43"/>
        <v>33153</v>
      </c>
      <c r="M312" s="118">
        <f t="shared" si="44"/>
        <v>39570</v>
      </c>
      <c r="N312" s="117">
        <f t="shared" si="45"/>
        <v>0.8378316906747536</v>
      </c>
      <c r="P312" s="89">
        <f t="shared" si="46"/>
        <v>0</v>
      </c>
      <c r="Q312" s="89">
        <v>13132</v>
      </c>
      <c r="R312" s="89" t="s">
        <v>267</v>
      </c>
      <c r="S312" s="149">
        <v>33153</v>
      </c>
      <c r="T312" s="149">
        <v>39570</v>
      </c>
      <c r="U312" s="209">
        <v>0.8378316906747536</v>
      </c>
      <c r="V312" s="149">
        <f t="shared" si="47"/>
        <v>0</v>
      </c>
      <c r="W312" s="149">
        <f t="shared" si="48"/>
        <v>0</v>
      </c>
      <c r="X312" s="210">
        <f t="shared" si="49"/>
        <v>0</v>
      </c>
    </row>
    <row r="313" spans="1:24" s="31" customFormat="1" x14ac:dyDescent="0.25">
      <c r="A313" s="71">
        <v>13201</v>
      </c>
      <c r="B313" s="72" t="s">
        <v>68</v>
      </c>
      <c r="C313" s="118">
        <v>2112</v>
      </c>
      <c r="D313" s="118">
        <v>43</v>
      </c>
      <c r="E313" s="118">
        <f t="shared" si="40"/>
        <v>2155</v>
      </c>
      <c r="F313" s="118">
        <v>1866</v>
      </c>
      <c r="G313" s="118">
        <v>86</v>
      </c>
      <c r="H313" s="118">
        <f t="shared" si="41"/>
        <v>1952</v>
      </c>
      <c r="I313" s="118">
        <v>2425</v>
      </c>
      <c r="J313" s="118">
        <v>85</v>
      </c>
      <c r="K313" s="118">
        <f t="shared" si="42"/>
        <v>2510</v>
      </c>
      <c r="L313" s="118">
        <f t="shared" si="43"/>
        <v>6403</v>
      </c>
      <c r="M313" s="118">
        <f t="shared" si="44"/>
        <v>6617</v>
      </c>
      <c r="N313" s="117">
        <f>L313/M313</f>
        <v>0.96765905999697743</v>
      </c>
      <c r="P313" s="89">
        <f t="shared" si="46"/>
        <v>0</v>
      </c>
      <c r="Q313" s="89">
        <v>13201</v>
      </c>
      <c r="R313" s="89" t="s">
        <v>68</v>
      </c>
      <c r="S313" s="149">
        <v>6403</v>
      </c>
      <c r="T313" s="149">
        <v>6617</v>
      </c>
      <c r="U313" s="209">
        <v>0.96765905999697743</v>
      </c>
      <c r="V313" s="149">
        <f t="shared" si="47"/>
        <v>0</v>
      </c>
      <c r="W313" s="149">
        <f t="shared" si="48"/>
        <v>0</v>
      </c>
      <c r="X313" s="210">
        <f t="shared" si="49"/>
        <v>0</v>
      </c>
    </row>
    <row r="314" spans="1:24" s="31" customFormat="1" x14ac:dyDescent="0.25">
      <c r="A314" s="71">
        <v>13202</v>
      </c>
      <c r="B314" s="72" t="s">
        <v>134</v>
      </c>
      <c r="C314" s="118">
        <v>509</v>
      </c>
      <c r="D314" s="118">
        <v>170</v>
      </c>
      <c r="E314" s="118">
        <f t="shared" si="40"/>
        <v>679</v>
      </c>
      <c r="F314" s="118">
        <v>666</v>
      </c>
      <c r="G314" s="118">
        <v>305</v>
      </c>
      <c r="H314" s="118">
        <f t="shared" si="41"/>
        <v>971</v>
      </c>
      <c r="I314" s="118">
        <v>341</v>
      </c>
      <c r="J314" s="118">
        <v>151</v>
      </c>
      <c r="K314" s="118">
        <f t="shared" si="42"/>
        <v>492</v>
      </c>
      <c r="L314" s="118">
        <f t="shared" si="43"/>
        <v>1516</v>
      </c>
      <c r="M314" s="118">
        <f t="shared" si="44"/>
        <v>2142</v>
      </c>
      <c r="N314" s="117">
        <f t="shared" si="45"/>
        <v>0.70774976657329602</v>
      </c>
      <c r="P314" s="89">
        <f t="shared" si="46"/>
        <v>0</v>
      </c>
      <c r="Q314" s="89">
        <v>13202</v>
      </c>
      <c r="R314" s="89" t="s">
        <v>134</v>
      </c>
      <c r="S314" s="149">
        <v>1516</v>
      </c>
      <c r="T314" s="149">
        <v>2142</v>
      </c>
      <c r="U314" s="209">
        <v>0.70774976657329602</v>
      </c>
      <c r="V314" s="149">
        <f t="shared" si="47"/>
        <v>0</v>
      </c>
      <c r="W314" s="149">
        <f t="shared" si="48"/>
        <v>0</v>
      </c>
      <c r="X314" s="210">
        <f t="shared" si="49"/>
        <v>0</v>
      </c>
    </row>
    <row r="315" spans="1:24" s="31" customFormat="1" x14ac:dyDescent="0.25">
      <c r="A315" s="71">
        <v>13203</v>
      </c>
      <c r="B315" s="72" t="s">
        <v>45</v>
      </c>
      <c r="C315" s="118">
        <v>1195</v>
      </c>
      <c r="D315" s="118">
        <v>343</v>
      </c>
      <c r="E315" s="118">
        <f t="shared" si="40"/>
        <v>1538</v>
      </c>
      <c r="F315" s="118">
        <v>853</v>
      </c>
      <c r="G315" s="118">
        <v>329</v>
      </c>
      <c r="H315" s="118">
        <f t="shared" si="41"/>
        <v>1182</v>
      </c>
      <c r="I315" s="118">
        <v>846</v>
      </c>
      <c r="J315" s="118">
        <v>306</v>
      </c>
      <c r="K315" s="118">
        <f t="shared" si="42"/>
        <v>1152</v>
      </c>
      <c r="L315" s="118">
        <f t="shared" si="43"/>
        <v>2894</v>
      </c>
      <c r="M315" s="118">
        <f t="shared" si="44"/>
        <v>3872</v>
      </c>
      <c r="N315" s="117">
        <f t="shared" si="45"/>
        <v>0.74741735537190079</v>
      </c>
      <c r="P315" s="89">
        <f t="shared" si="46"/>
        <v>0</v>
      </c>
      <c r="Q315" s="89">
        <v>13203</v>
      </c>
      <c r="R315" s="89" t="s">
        <v>45</v>
      </c>
      <c r="S315" s="149">
        <v>2894</v>
      </c>
      <c r="T315" s="149">
        <v>3872</v>
      </c>
      <c r="U315" s="209">
        <v>0.74741735537190079</v>
      </c>
      <c r="V315" s="149">
        <f t="shared" si="47"/>
        <v>0</v>
      </c>
      <c r="W315" s="149">
        <f t="shared" si="48"/>
        <v>0</v>
      </c>
      <c r="X315" s="210">
        <f t="shared" si="49"/>
        <v>0</v>
      </c>
    </row>
    <row r="316" spans="1:24" s="31" customFormat="1" x14ac:dyDescent="0.25">
      <c r="A316" s="71">
        <v>13301</v>
      </c>
      <c r="B316" s="72" t="s">
        <v>105</v>
      </c>
      <c r="C316" s="118">
        <v>5467</v>
      </c>
      <c r="D316" s="118">
        <v>785</v>
      </c>
      <c r="E316" s="118">
        <f t="shared" si="40"/>
        <v>6252</v>
      </c>
      <c r="F316" s="118">
        <v>5671</v>
      </c>
      <c r="G316" s="118">
        <v>656</v>
      </c>
      <c r="H316" s="118">
        <f t="shared" si="41"/>
        <v>6327</v>
      </c>
      <c r="I316" s="118">
        <v>4755</v>
      </c>
      <c r="J316" s="118">
        <v>1260</v>
      </c>
      <c r="K316" s="118">
        <f t="shared" si="42"/>
        <v>6015</v>
      </c>
      <c r="L316" s="118">
        <f t="shared" si="43"/>
        <v>15893</v>
      </c>
      <c r="M316" s="118">
        <f t="shared" si="44"/>
        <v>18594</v>
      </c>
      <c r="N316" s="117">
        <f t="shared" si="45"/>
        <v>0.85473808755512526</v>
      </c>
      <c r="P316" s="89">
        <f t="shared" si="46"/>
        <v>0</v>
      </c>
      <c r="Q316" s="89">
        <v>13301</v>
      </c>
      <c r="R316" s="89" t="s">
        <v>105</v>
      </c>
      <c r="S316" s="149">
        <v>15893</v>
      </c>
      <c r="T316" s="149">
        <v>18594</v>
      </c>
      <c r="U316" s="209">
        <v>0.85473808755512526</v>
      </c>
      <c r="V316" s="149">
        <f t="shared" si="47"/>
        <v>0</v>
      </c>
      <c r="W316" s="149">
        <f t="shared" si="48"/>
        <v>0</v>
      </c>
      <c r="X316" s="210">
        <f t="shared" si="49"/>
        <v>0</v>
      </c>
    </row>
    <row r="317" spans="1:24" s="31" customFormat="1" x14ac:dyDescent="0.25">
      <c r="A317" s="71">
        <v>13302</v>
      </c>
      <c r="B317" s="72" t="s">
        <v>103</v>
      </c>
      <c r="C317" s="118">
        <v>2043</v>
      </c>
      <c r="D317" s="118">
        <v>1007</v>
      </c>
      <c r="E317" s="118">
        <f t="shared" si="40"/>
        <v>3050</v>
      </c>
      <c r="F317" s="118">
        <v>2100</v>
      </c>
      <c r="G317" s="118">
        <v>2104</v>
      </c>
      <c r="H317" s="118">
        <f t="shared" si="41"/>
        <v>4204</v>
      </c>
      <c r="I317" s="118">
        <v>3477</v>
      </c>
      <c r="J317" s="118">
        <v>1042</v>
      </c>
      <c r="K317" s="118">
        <f t="shared" si="42"/>
        <v>4519</v>
      </c>
      <c r="L317" s="118">
        <f t="shared" si="43"/>
        <v>7620</v>
      </c>
      <c r="M317" s="118">
        <f t="shared" si="44"/>
        <v>11773</v>
      </c>
      <c r="N317" s="117">
        <f t="shared" si="45"/>
        <v>0.6472436931962966</v>
      </c>
      <c r="P317" s="89">
        <f t="shared" si="46"/>
        <v>0</v>
      </c>
      <c r="Q317" s="89">
        <v>13302</v>
      </c>
      <c r="R317" s="89" t="s">
        <v>103</v>
      </c>
      <c r="S317" s="149">
        <v>7620</v>
      </c>
      <c r="T317" s="149">
        <v>11773</v>
      </c>
      <c r="U317" s="209">
        <v>0.6472436931962966</v>
      </c>
      <c r="V317" s="149">
        <f t="shared" si="47"/>
        <v>0</v>
      </c>
      <c r="W317" s="149">
        <f t="shared" si="48"/>
        <v>0</v>
      </c>
      <c r="X317" s="210">
        <f t="shared" si="49"/>
        <v>0</v>
      </c>
    </row>
    <row r="318" spans="1:24" s="31" customFormat="1" x14ac:dyDescent="0.25">
      <c r="A318" s="71">
        <v>13303</v>
      </c>
      <c r="B318" s="72" t="s">
        <v>6</v>
      </c>
      <c r="C318" s="118">
        <v>661</v>
      </c>
      <c r="D318" s="118">
        <v>38</v>
      </c>
      <c r="E318" s="118">
        <f t="shared" si="40"/>
        <v>699</v>
      </c>
      <c r="F318" s="118">
        <v>633</v>
      </c>
      <c r="G318" s="118">
        <v>63</v>
      </c>
      <c r="H318" s="118">
        <f t="shared" si="41"/>
        <v>696</v>
      </c>
      <c r="I318" s="118">
        <v>598</v>
      </c>
      <c r="J318" s="118">
        <v>28</v>
      </c>
      <c r="K318" s="118">
        <f t="shared" si="42"/>
        <v>626</v>
      </c>
      <c r="L318" s="118">
        <f t="shared" si="43"/>
        <v>1892</v>
      </c>
      <c r="M318" s="118">
        <f t="shared" si="44"/>
        <v>2021</v>
      </c>
      <c r="N318" s="117">
        <f t="shared" si="45"/>
        <v>0.93617021276595747</v>
      </c>
      <c r="P318" s="89">
        <f t="shared" si="46"/>
        <v>0</v>
      </c>
      <c r="Q318" s="89">
        <v>13303</v>
      </c>
      <c r="R318" s="89" t="s">
        <v>6</v>
      </c>
      <c r="S318" s="149">
        <v>1892</v>
      </c>
      <c r="T318" s="149">
        <v>2021</v>
      </c>
      <c r="U318" s="209">
        <v>0.93617021276595747</v>
      </c>
      <c r="V318" s="149">
        <f t="shared" si="47"/>
        <v>0</v>
      </c>
      <c r="W318" s="149">
        <f t="shared" si="48"/>
        <v>0</v>
      </c>
      <c r="X318" s="210">
        <f t="shared" si="49"/>
        <v>0</v>
      </c>
    </row>
    <row r="319" spans="1:24" s="31" customFormat="1" x14ac:dyDescent="0.25">
      <c r="A319" s="71">
        <v>13401</v>
      </c>
      <c r="B319" s="72" t="s">
        <v>116</v>
      </c>
      <c r="C319" s="118">
        <v>13510</v>
      </c>
      <c r="D319" s="118">
        <v>1970</v>
      </c>
      <c r="E319" s="118">
        <f t="shared" si="40"/>
        <v>15480</v>
      </c>
      <c r="F319" s="118">
        <v>13079</v>
      </c>
      <c r="G319" s="118">
        <v>3240</v>
      </c>
      <c r="H319" s="118">
        <f t="shared" si="41"/>
        <v>16319</v>
      </c>
      <c r="I319" s="118">
        <v>12895</v>
      </c>
      <c r="J319" s="118">
        <v>2390</v>
      </c>
      <c r="K319" s="118">
        <f t="shared" si="42"/>
        <v>15285</v>
      </c>
      <c r="L319" s="118">
        <f t="shared" si="43"/>
        <v>39484</v>
      </c>
      <c r="M319" s="118">
        <f t="shared" si="44"/>
        <v>47084</v>
      </c>
      <c r="N319" s="117">
        <f t="shared" si="45"/>
        <v>0.83858635629937983</v>
      </c>
      <c r="P319" s="89">
        <f t="shared" si="46"/>
        <v>0</v>
      </c>
      <c r="Q319" s="89">
        <v>13401</v>
      </c>
      <c r="R319" s="89" t="s">
        <v>116</v>
      </c>
      <c r="S319" s="149">
        <v>39484</v>
      </c>
      <c r="T319" s="149">
        <v>47084</v>
      </c>
      <c r="U319" s="209">
        <v>0.83858635629937983</v>
      </c>
      <c r="V319" s="149">
        <f t="shared" si="47"/>
        <v>0</v>
      </c>
      <c r="W319" s="149">
        <f t="shared" si="48"/>
        <v>0</v>
      </c>
      <c r="X319" s="210">
        <f t="shared" si="49"/>
        <v>0</v>
      </c>
    </row>
    <row r="320" spans="1:24" s="31" customFormat="1" x14ac:dyDescent="0.25">
      <c r="A320" s="71">
        <v>13402</v>
      </c>
      <c r="B320" s="72" t="s">
        <v>228</v>
      </c>
      <c r="C320" s="118">
        <v>1824</v>
      </c>
      <c r="D320" s="118">
        <v>812</v>
      </c>
      <c r="E320" s="118">
        <f t="shared" si="40"/>
        <v>2636</v>
      </c>
      <c r="F320" s="118">
        <v>1839</v>
      </c>
      <c r="G320" s="118">
        <v>936</v>
      </c>
      <c r="H320" s="118">
        <f t="shared" si="41"/>
        <v>2775</v>
      </c>
      <c r="I320" s="118">
        <v>1447</v>
      </c>
      <c r="J320" s="118">
        <v>1392</v>
      </c>
      <c r="K320" s="118">
        <f t="shared" si="42"/>
        <v>2839</v>
      </c>
      <c r="L320" s="118">
        <f t="shared" si="43"/>
        <v>5110</v>
      </c>
      <c r="M320" s="118">
        <f t="shared" si="44"/>
        <v>8250</v>
      </c>
      <c r="N320" s="117">
        <f t="shared" si="45"/>
        <v>0.61939393939393939</v>
      </c>
      <c r="P320" s="89">
        <f t="shared" si="46"/>
        <v>0</v>
      </c>
      <c r="Q320" s="89">
        <v>13402</v>
      </c>
      <c r="R320" s="89" t="s">
        <v>228</v>
      </c>
      <c r="S320" s="149">
        <v>5110</v>
      </c>
      <c r="T320" s="149">
        <v>8250</v>
      </c>
      <c r="U320" s="209">
        <v>0.61939393939393939</v>
      </c>
      <c r="V320" s="149">
        <f t="shared" si="47"/>
        <v>0</v>
      </c>
      <c r="W320" s="149">
        <f t="shared" si="48"/>
        <v>0</v>
      </c>
      <c r="X320" s="210">
        <f t="shared" si="49"/>
        <v>0</v>
      </c>
    </row>
    <row r="321" spans="1:24" s="31" customFormat="1" x14ac:dyDescent="0.25">
      <c r="A321" s="71">
        <v>13403</v>
      </c>
      <c r="B321" s="72" t="s">
        <v>198</v>
      </c>
      <c r="C321" s="118">
        <v>577</v>
      </c>
      <c r="D321" s="118">
        <v>151</v>
      </c>
      <c r="E321" s="118">
        <f t="shared" si="40"/>
        <v>728</v>
      </c>
      <c r="F321" s="118">
        <v>353</v>
      </c>
      <c r="G321" s="118">
        <v>86</v>
      </c>
      <c r="H321" s="118">
        <f t="shared" si="41"/>
        <v>439</v>
      </c>
      <c r="I321" s="118">
        <v>615</v>
      </c>
      <c r="J321" s="118">
        <v>73</v>
      </c>
      <c r="K321" s="118">
        <f t="shared" si="42"/>
        <v>688</v>
      </c>
      <c r="L321" s="118">
        <f t="shared" si="43"/>
        <v>1545</v>
      </c>
      <c r="M321" s="118">
        <f t="shared" si="44"/>
        <v>1855</v>
      </c>
      <c r="N321" s="117">
        <f t="shared" si="45"/>
        <v>0.8328840970350404</v>
      </c>
      <c r="P321" s="89">
        <f t="shared" si="46"/>
        <v>0</v>
      </c>
      <c r="Q321" s="89">
        <v>13403</v>
      </c>
      <c r="R321" s="89" t="s">
        <v>198</v>
      </c>
      <c r="S321" s="149">
        <v>1545</v>
      </c>
      <c r="T321" s="149">
        <v>1855</v>
      </c>
      <c r="U321" s="209">
        <v>0.8328840970350404</v>
      </c>
      <c r="V321" s="149">
        <f t="shared" si="47"/>
        <v>0</v>
      </c>
      <c r="W321" s="149">
        <f t="shared" si="48"/>
        <v>0</v>
      </c>
      <c r="X321" s="210">
        <f t="shared" si="49"/>
        <v>0</v>
      </c>
    </row>
    <row r="322" spans="1:24" s="31" customFormat="1" x14ac:dyDescent="0.25">
      <c r="A322" s="71">
        <v>13404</v>
      </c>
      <c r="B322" s="72" t="s">
        <v>112</v>
      </c>
      <c r="C322" s="118">
        <v>3025</v>
      </c>
      <c r="D322" s="118">
        <v>172</v>
      </c>
      <c r="E322" s="118">
        <f t="shared" si="40"/>
        <v>3197</v>
      </c>
      <c r="F322" s="118">
        <v>1569</v>
      </c>
      <c r="G322" s="118">
        <v>405</v>
      </c>
      <c r="H322" s="118">
        <f t="shared" si="41"/>
        <v>1974</v>
      </c>
      <c r="I322" s="118">
        <v>3234</v>
      </c>
      <c r="J322" s="118">
        <v>776</v>
      </c>
      <c r="K322" s="118">
        <f t="shared" si="42"/>
        <v>4010</v>
      </c>
      <c r="L322" s="118">
        <f t="shared" si="43"/>
        <v>7828</v>
      </c>
      <c r="M322" s="118">
        <f t="shared" si="44"/>
        <v>9181</v>
      </c>
      <c r="N322" s="117">
        <f t="shared" si="45"/>
        <v>0.85263043241476966</v>
      </c>
      <c r="P322" s="89">
        <f t="shared" si="46"/>
        <v>0</v>
      </c>
      <c r="Q322" s="89">
        <v>13404</v>
      </c>
      <c r="R322" s="89" t="s">
        <v>112</v>
      </c>
      <c r="S322" s="149">
        <v>7828</v>
      </c>
      <c r="T322" s="149">
        <v>9181</v>
      </c>
      <c r="U322" s="209">
        <v>0.85263043241476966</v>
      </c>
      <c r="V322" s="149">
        <f t="shared" si="47"/>
        <v>0</v>
      </c>
      <c r="W322" s="149">
        <f t="shared" si="48"/>
        <v>0</v>
      </c>
      <c r="X322" s="210">
        <f t="shared" si="49"/>
        <v>0</v>
      </c>
    </row>
    <row r="323" spans="1:24" s="31" customFormat="1" x14ac:dyDescent="0.25">
      <c r="A323" s="71">
        <v>13501</v>
      </c>
      <c r="B323" s="72" t="s">
        <v>104</v>
      </c>
      <c r="C323" s="118">
        <v>4596</v>
      </c>
      <c r="D323" s="118">
        <v>62</v>
      </c>
      <c r="E323" s="118">
        <f t="shared" si="40"/>
        <v>4658</v>
      </c>
      <c r="F323" s="118">
        <v>2706</v>
      </c>
      <c r="G323" s="118">
        <v>292</v>
      </c>
      <c r="H323" s="118">
        <f t="shared" si="41"/>
        <v>2998</v>
      </c>
      <c r="I323" s="118">
        <v>2973</v>
      </c>
      <c r="J323" s="118">
        <v>664</v>
      </c>
      <c r="K323" s="118">
        <f t="shared" si="42"/>
        <v>3637</v>
      </c>
      <c r="L323" s="118">
        <f t="shared" si="43"/>
        <v>10275</v>
      </c>
      <c r="M323" s="118">
        <f t="shared" si="44"/>
        <v>11293</v>
      </c>
      <c r="N323" s="117">
        <f t="shared" si="45"/>
        <v>0.90985566279996455</v>
      </c>
      <c r="P323" s="89">
        <f t="shared" si="46"/>
        <v>0</v>
      </c>
      <c r="Q323" s="89">
        <v>13501</v>
      </c>
      <c r="R323" s="89" t="s">
        <v>104</v>
      </c>
      <c r="S323" s="149">
        <v>10275</v>
      </c>
      <c r="T323" s="149">
        <v>11293</v>
      </c>
      <c r="U323" s="209">
        <v>0.90985566279996455</v>
      </c>
      <c r="V323" s="149">
        <f t="shared" si="47"/>
        <v>0</v>
      </c>
      <c r="W323" s="149">
        <f t="shared" si="48"/>
        <v>0</v>
      </c>
      <c r="X323" s="210">
        <f t="shared" si="49"/>
        <v>0</v>
      </c>
    </row>
    <row r="324" spans="1:24" s="31" customFormat="1" x14ac:dyDescent="0.25">
      <c r="A324" s="71">
        <v>13502</v>
      </c>
      <c r="B324" s="72" t="s">
        <v>65</v>
      </c>
      <c r="C324" s="118">
        <v>300</v>
      </c>
      <c r="D324" s="118">
        <v>49</v>
      </c>
      <c r="E324" s="118">
        <f t="shared" si="40"/>
        <v>349</v>
      </c>
      <c r="F324" s="118">
        <v>317</v>
      </c>
      <c r="G324" s="118">
        <v>54</v>
      </c>
      <c r="H324" s="118">
        <f t="shared" si="41"/>
        <v>371</v>
      </c>
      <c r="I324" s="118">
        <v>0</v>
      </c>
      <c r="J324" s="118">
        <v>0</v>
      </c>
      <c r="K324" s="118">
        <f t="shared" si="42"/>
        <v>0</v>
      </c>
      <c r="L324" s="118">
        <f t="shared" si="43"/>
        <v>617</v>
      </c>
      <c r="M324" s="118">
        <f t="shared" si="44"/>
        <v>720</v>
      </c>
      <c r="N324" s="117">
        <f t="shared" si="45"/>
        <v>0.8569444444444444</v>
      </c>
      <c r="P324" s="89">
        <f t="shared" si="46"/>
        <v>0</v>
      </c>
      <c r="Q324" s="89">
        <v>13502</v>
      </c>
      <c r="R324" s="89" t="s">
        <v>65</v>
      </c>
      <c r="S324" s="149">
        <v>617</v>
      </c>
      <c r="T324" s="149">
        <v>720</v>
      </c>
      <c r="U324" s="209">
        <v>0.8569444444444444</v>
      </c>
      <c r="V324" s="149">
        <f t="shared" si="47"/>
        <v>0</v>
      </c>
      <c r="W324" s="149">
        <f t="shared" si="48"/>
        <v>0</v>
      </c>
      <c r="X324" s="210">
        <f t="shared" si="49"/>
        <v>0</v>
      </c>
    </row>
    <row r="325" spans="1:24" s="31" customFormat="1" x14ac:dyDescent="0.25">
      <c r="A325" s="71">
        <v>13503</v>
      </c>
      <c r="B325" s="72" t="s">
        <v>20</v>
      </c>
      <c r="C325" s="118">
        <v>1353</v>
      </c>
      <c r="D325" s="118">
        <v>406</v>
      </c>
      <c r="E325" s="118">
        <f t="shared" ref="E325:E348" si="50">C325+D325</f>
        <v>1759</v>
      </c>
      <c r="F325" s="118">
        <v>1225</v>
      </c>
      <c r="G325" s="118">
        <v>520</v>
      </c>
      <c r="H325" s="118">
        <f t="shared" ref="H325:H348" si="51">F325+G325</f>
        <v>1745</v>
      </c>
      <c r="I325" s="118">
        <v>787</v>
      </c>
      <c r="J325" s="118">
        <v>306</v>
      </c>
      <c r="K325" s="118">
        <f t="shared" ref="K325:K348" si="52">I325+J325</f>
        <v>1093</v>
      </c>
      <c r="L325" s="118">
        <f t="shared" ref="L325:L348" si="53">C325+F325+I325</f>
        <v>3365</v>
      </c>
      <c r="M325" s="118">
        <f t="shared" ref="M325:M348" si="54">E325+H325+K325</f>
        <v>4597</v>
      </c>
      <c r="N325" s="117">
        <f t="shared" ref="N325:N348" si="55">L325/M325</f>
        <v>0.73199912986730475</v>
      </c>
      <c r="P325" s="89">
        <f t="shared" ref="P325:P348" si="56">+Q325-A325</f>
        <v>0</v>
      </c>
      <c r="Q325" s="89">
        <v>13503</v>
      </c>
      <c r="R325" s="89" t="s">
        <v>20</v>
      </c>
      <c r="S325" s="149">
        <v>3365</v>
      </c>
      <c r="T325" s="149">
        <v>4597</v>
      </c>
      <c r="U325" s="209">
        <v>0.73199912986730475</v>
      </c>
      <c r="V325" s="149">
        <f t="shared" ref="V325:V348" si="57">+S325-L325</f>
        <v>0</v>
      </c>
      <c r="W325" s="149">
        <f t="shared" ref="W325:W348" si="58">+T325-M325</f>
        <v>0</v>
      </c>
      <c r="X325" s="210">
        <f t="shared" ref="X325:X348" si="59">+U325-N325</f>
        <v>0</v>
      </c>
    </row>
    <row r="326" spans="1:24" s="31" customFormat="1" x14ac:dyDescent="0.25">
      <c r="A326" s="71">
        <v>13504</v>
      </c>
      <c r="B326" s="72" t="s">
        <v>199</v>
      </c>
      <c r="C326" s="118">
        <v>840</v>
      </c>
      <c r="D326" s="118">
        <v>114</v>
      </c>
      <c r="E326" s="118">
        <f t="shared" si="50"/>
        <v>954</v>
      </c>
      <c r="F326" s="118">
        <v>396</v>
      </c>
      <c r="G326" s="118">
        <v>71</v>
      </c>
      <c r="H326" s="118">
        <f t="shared" si="51"/>
        <v>467</v>
      </c>
      <c r="I326" s="118">
        <v>520</v>
      </c>
      <c r="J326" s="118">
        <v>92</v>
      </c>
      <c r="K326" s="118">
        <f t="shared" si="52"/>
        <v>612</v>
      </c>
      <c r="L326" s="118">
        <f t="shared" si="53"/>
        <v>1756</v>
      </c>
      <c r="M326" s="118">
        <f t="shared" si="54"/>
        <v>2033</v>
      </c>
      <c r="N326" s="117">
        <f t="shared" si="55"/>
        <v>0.86374815543531724</v>
      </c>
      <c r="P326" s="89">
        <f t="shared" si="56"/>
        <v>0</v>
      </c>
      <c r="Q326" s="89">
        <v>13504</v>
      </c>
      <c r="R326" s="89" t="s">
        <v>199</v>
      </c>
      <c r="S326" s="149">
        <v>1756</v>
      </c>
      <c r="T326" s="149">
        <v>2033</v>
      </c>
      <c r="U326" s="209">
        <v>0.86374815543531724</v>
      </c>
      <c r="V326" s="149">
        <f t="shared" si="57"/>
        <v>0</v>
      </c>
      <c r="W326" s="149">
        <f t="shared" si="58"/>
        <v>0</v>
      </c>
      <c r="X326" s="210">
        <f t="shared" si="59"/>
        <v>0</v>
      </c>
    </row>
    <row r="327" spans="1:24" s="31" customFormat="1" x14ac:dyDescent="0.25">
      <c r="A327" s="71">
        <v>13505</v>
      </c>
      <c r="B327" s="72" t="s">
        <v>200</v>
      </c>
      <c r="C327" s="118">
        <v>276</v>
      </c>
      <c r="D327" s="118">
        <v>30</v>
      </c>
      <c r="E327" s="118">
        <f t="shared" si="50"/>
        <v>306</v>
      </c>
      <c r="F327" s="118">
        <v>146</v>
      </c>
      <c r="G327" s="118">
        <v>31</v>
      </c>
      <c r="H327" s="118">
        <f t="shared" si="51"/>
        <v>177</v>
      </c>
      <c r="I327" s="118">
        <v>0</v>
      </c>
      <c r="J327" s="118">
        <v>0</v>
      </c>
      <c r="K327" s="118">
        <f t="shared" si="52"/>
        <v>0</v>
      </c>
      <c r="L327" s="118">
        <f t="shared" si="53"/>
        <v>422</v>
      </c>
      <c r="M327" s="118">
        <f t="shared" si="54"/>
        <v>483</v>
      </c>
      <c r="N327" s="117">
        <f t="shared" si="55"/>
        <v>0.8737060041407867</v>
      </c>
      <c r="P327" s="89">
        <f t="shared" si="56"/>
        <v>0</v>
      </c>
      <c r="Q327" s="89">
        <v>13505</v>
      </c>
      <c r="R327" s="89" t="s">
        <v>200</v>
      </c>
      <c r="S327" s="149">
        <v>422</v>
      </c>
      <c r="T327" s="149">
        <v>483</v>
      </c>
      <c r="U327" s="209">
        <v>0.8737060041407867</v>
      </c>
      <c r="V327" s="149">
        <f t="shared" si="57"/>
        <v>0</v>
      </c>
      <c r="W327" s="149">
        <f t="shared" si="58"/>
        <v>0</v>
      </c>
      <c r="X327" s="210">
        <f t="shared" si="59"/>
        <v>0</v>
      </c>
    </row>
    <row r="328" spans="1:24" s="31" customFormat="1" x14ac:dyDescent="0.25">
      <c r="A328" s="71">
        <v>13601</v>
      </c>
      <c r="B328" s="72" t="s">
        <v>150</v>
      </c>
      <c r="C328" s="118">
        <v>1053</v>
      </c>
      <c r="D328" s="118">
        <v>968</v>
      </c>
      <c r="E328" s="118">
        <f t="shared" si="50"/>
        <v>2021</v>
      </c>
      <c r="F328" s="118">
        <v>1142</v>
      </c>
      <c r="G328" s="118">
        <v>971</v>
      </c>
      <c r="H328" s="118">
        <f t="shared" si="51"/>
        <v>2113</v>
      </c>
      <c r="I328" s="118">
        <v>1265</v>
      </c>
      <c r="J328" s="118">
        <v>1104</v>
      </c>
      <c r="K328" s="118">
        <f t="shared" si="52"/>
        <v>2369</v>
      </c>
      <c r="L328" s="118">
        <f t="shared" si="53"/>
        <v>3460</v>
      </c>
      <c r="M328" s="118">
        <f t="shared" si="54"/>
        <v>6503</v>
      </c>
      <c r="N328" s="117">
        <f t="shared" si="55"/>
        <v>0.53206212517299711</v>
      </c>
      <c r="P328" s="89">
        <f t="shared" si="56"/>
        <v>0</v>
      </c>
      <c r="Q328" s="89">
        <v>13601</v>
      </c>
      <c r="R328" s="89" t="s">
        <v>150</v>
      </c>
      <c r="S328" s="149">
        <v>3460</v>
      </c>
      <c r="T328" s="149">
        <v>6503</v>
      </c>
      <c r="U328" s="209">
        <v>0.53206212517299711</v>
      </c>
      <c r="V328" s="149">
        <f t="shared" si="57"/>
        <v>0</v>
      </c>
      <c r="W328" s="149">
        <f t="shared" si="58"/>
        <v>0</v>
      </c>
      <c r="X328" s="210">
        <f t="shared" si="59"/>
        <v>0</v>
      </c>
    </row>
    <row r="329" spans="1:24" s="31" customFormat="1" x14ac:dyDescent="0.25">
      <c r="A329" s="71">
        <v>13602</v>
      </c>
      <c r="B329" s="72" t="s">
        <v>201</v>
      </c>
      <c r="C329" s="118">
        <v>1134</v>
      </c>
      <c r="D329" s="118">
        <v>543</v>
      </c>
      <c r="E329" s="118">
        <f t="shared" si="50"/>
        <v>1677</v>
      </c>
      <c r="F329" s="118">
        <v>623</v>
      </c>
      <c r="G329" s="118">
        <v>69</v>
      </c>
      <c r="H329" s="118">
        <f t="shared" si="51"/>
        <v>692</v>
      </c>
      <c r="I329" s="118">
        <v>759</v>
      </c>
      <c r="J329" s="118">
        <v>83</v>
      </c>
      <c r="K329" s="118">
        <f t="shared" si="52"/>
        <v>842</v>
      </c>
      <c r="L329" s="118">
        <f t="shared" si="53"/>
        <v>2516</v>
      </c>
      <c r="M329" s="118">
        <f t="shared" si="54"/>
        <v>3211</v>
      </c>
      <c r="N329" s="117">
        <f t="shared" si="55"/>
        <v>0.78355652444721269</v>
      </c>
      <c r="P329" s="89">
        <f t="shared" si="56"/>
        <v>0</v>
      </c>
      <c r="Q329" s="89">
        <v>13602</v>
      </c>
      <c r="R329" s="89" t="s">
        <v>201</v>
      </c>
      <c r="S329" s="149">
        <v>2516</v>
      </c>
      <c r="T329" s="149">
        <v>3211</v>
      </c>
      <c r="U329" s="209">
        <v>0.78355652444721269</v>
      </c>
      <c r="V329" s="149">
        <f t="shared" si="57"/>
        <v>0</v>
      </c>
      <c r="W329" s="149">
        <f t="shared" si="58"/>
        <v>0</v>
      </c>
      <c r="X329" s="210">
        <f t="shared" si="59"/>
        <v>0</v>
      </c>
    </row>
    <row r="330" spans="1:24" s="31" customFormat="1" x14ac:dyDescent="0.25">
      <c r="A330" s="71">
        <v>13603</v>
      </c>
      <c r="B330" s="72" t="s">
        <v>237</v>
      </c>
      <c r="C330" s="118">
        <v>1142</v>
      </c>
      <c r="D330" s="118">
        <v>172</v>
      </c>
      <c r="E330" s="118">
        <f t="shared" si="50"/>
        <v>1314</v>
      </c>
      <c r="F330" s="118">
        <v>523</v>
      </c>
      <c r="G330" s="118">
        <v>186</v>
      </c>
      <c r="H330" s="118">
        <f t="shared" si="51"/>
        <v>709</v>
      </c>
      <c r="I330" s="118">
        <v>1593</v>
      </c>
      <c r="J330" s="118">
        <v>846</v>
      </c>
      <c r="K330" s="118">
        <f t="shared" si="52"/>
        <v>2439</v>
      </c>
      <c r="L330" s="118">
        <f t="shared" si="53"/>
        <v>3258</v>
      </c>
      <c r="M330" s="118">
        <f t="shared" si="54"/>
        <v>4462</v>
      </c>
      <c r="N330" s="117">
        <f t="shared" si="55"/>
        <v>0.73016584491259529</v>
      </c>
      <c r="P330" s="89">
        <f t="shared" si="56"/>
        <v>0</v>
      </c>
      <c r="Q330" s="89">
        <v>13603</v>
      </c>
      <c r="R330" s="89" t="s">
        <v>237</v>
      </c>
      <c r="S330" s="149">
        <v>3258</v>
      </c>
      <c r="T330" s="149">
        <v>4462</v>
      </c>
      <c r="U330" s="209">
        <v>0.73016584491259529</v>
      </c>
      <c r="V330" s="149">
        <f t="shared" si="57"/>
        <v>0</v>
      </c>
      <c r="W330" s="149">
        <f t="shared" si="58"/>
        <v>0</v>
      </c>
      <c r="X330" s="210">
        <f t="shared" si="59"/>
        <v>0</v>
      </c>
    </row>
    <row r="331" spans="1:24" s="31" customFormat="1" x14ac:dyDescent="0.25">
      <c r="A331" s="71">
        <v>13604</v>
      </c>
      <c r="B331" s="72" t="s">
        <v>256</v>
      </c>
      <c r="C331" s="118">
        <v>1774</v>
      </c>
      <c r="D331" s="118">
        <v>218</v>
      </c>
      <c r="E331" s="118">
        <f t="shared" si="50"/>
        <v>1992</v>
      </c>
      <c r="F331" s="118">
        <v>911</v>
      </c>
      <c r="G331" s="118">
        <v>225</v>
      </c>
      <c r="H331" s="118">
        <f t="shared" si="51"/>
        <v>1136</v>
      </c>
      <c r="I331" s="118">
        <v>983</v>
      </c>
      <c r="J331" s="118">
        <v>410</v>
      </c>
      <c r="K331" s="118">
        <f t="shared" si="52"/>
        <v>1393</v>
      </c>
      <c r="L331" s="118">
        <f t="shared" si="53"/>
        <v>3668</v>
      </c>
      <c r="M331" s="118">
        <f t="shared" si="54"/>
        <v>4521</v>
      </c>
      <c r="N331" s="117">
        <f t="shared" si="55"/>
        <v>0.8113249281132493</v>
      </c>
      <c r="P331" s="89">
        <f t="shared" si="56"/>
        <v>0</v>
      </c>
      <c r="Q331" s="89">
        <v>13604</v>
      </c>
      <c r="R331" s="89" t="s">
        <v>256</v>
      </c>
      <c r="S331" s="149">
        <v>3668</v>
      </c>
      <c r="T331" s="149">
        <v>4521</v>
      </c>
      <c r="U331" s="209">
        <v>0.8113249281132493</v>
      </c>
      <c r="V331" s="149">
        <f t="shared" si="57"/>
        <v>0</v>
      </c>
      <c r="W331" s="149">
        <f t="shared" si="58"/>
        <v>0</v>
      </c>
      <c r="X331" s="210">
        <f t="shared" si="59"/>
        <v>0</v>
      </c>
    </row>
    <row r="332" spans="1:24" s="31" customFormat="1" x14ac:dyDescent="0.25">
      <c r="A332" s="71">
        <v>13605</v>
      </c>
      <c r="B332" s="72" t="s">
        <v>249</v>
      </c>
      <c r="C332" s="118">
        <v>2874</v>
      </c>
      <c r="D332" s="118">
        <v>213</v>
      </c>
      <c r="E332" s="118">
        <f t="shared" si="50"/>
        <v>3087</v>
      </c>
      <c r="F332" s="118">
        <v>3262</v>
      </c>
      <c r="G332" s="118">
        <v>107</v>
      </c>
      <c r="H332" s="118">
        <f t="shared" si="51"/>
        <v>3369</v>
      </c>
      <c r="I332" s="118">
        <v>3001</v>
      </c>
      <c r="J332" s="118">
        <v>142</v>
      </c>
      <c r="K332" s="118">
        <f t="shared" si="52"/>
        <v>3143</v>
      </c>
      <c r="L332" s="118">
        <f t="shared" si="53"/>
        <v>9137</v>
      </c>
      <c r="M332" s="118">
        <f t="shared" si="54"/>
        <v>9599</v>
      </c>
      <c r="N332" s="117">
        <f t="shared" si="55"/>
        <v>0.95186998645692256</v>
      </c>
      <c r="P332" s="89">
        <f t="shared" si="56"/>
        <v>0</v>
      </c>
      <c r="Q332" s="89">
        <v>13605</v>
      </c>
      <c r="R332" s="89" t="s">
        <v>249</v>
      </c>
      <c r="S332" s="149">
        <v>9137</v>
      </c>
      <c r="T332" s="149">
        <v>9599</v>
      </c>
      <c r="U332" s="209">
        <v>0.95186998645692256</v>
      </c>
      <c r="V332" s="149">
        <f t="shared" si="57"/>
        <v>0</v>
      </c>
      <c r="W332" s="149">
        <f t="shared" si="58"/>
        <v>0</v>
      </c>
      <c r="X332" s="210">
        <f t="shared" si="59"/>
        <v>0</v>
      </c>
    </row>
    <row r="333" spans="1:24" s="31" customFormat="1" x14ac:dyDescent="0.25">
      <c r="A333" s="71">
        <v>14101</v>
      </c>
      <c r="B333" s="72" t="s">
        <v>88</v>
      </c>
      <c r="C333" s="118">
        <v>9732</v>
      </c>
      <c r="D333" s="118">
        <v>2592</v>
      </c>
      <c r="E333" s="118">
        <f t="shared" si="50"/>
        <v>12324</v>
      </c>
      <c r="F333" s="118">
        <v>10116</v>
      </c>
      <c r="G333" s="118">
        <v>3140</v>
      </c>
      <c r="H333" s="118">
        <f t="shared" si="51"/>
        <v>13256</v>
      </c>
      <c r="I333" s="118">
        <v>10223</v>
      </c>
      <c r="J333" s="118">
        <v>3665</v>
      </c>
      <c r="K333" s="118">
        <f t="shared" si="52"/>
        <v>13888</v>
      </c>
      <c r="L333" s="118">
        <f t="shared" si="53"/>
        <v>30071</v>
      </c>
      <c r="M333" s="118">
        <f t="shared" si="54"/>
        <v>39468</v>
      </c>
      <c r="N333" s="117">
        <f t="shared" si="55"/>
        <v>0.76190838147359885</v>
      </c>
      <c r="P333" s="89">
        <f t="shared" si="56"/>
        <v>0</v>
      </c>
      <c r="Q333" s="89">
        <v>14101</v>
      </c>
      <c r="R333" s="89" t="s">
        <v>88</v>
      </c>
      <c r="S333" s="149">
        <v>30071</v>
      </c>
      <c r="T333" s="149">
        <v>39468</v>
      </c>
      <c r="U333" s="209">
        <v>0.76190838147359885</v>
      </c>
      <c r="V333" s="149">
        <f t="shared" si="57"/>
        <v>0</v>
      </c>
      <c r="W333" s="149">
        <f t="shared" si="58"/>
        <v>0</v>
      </c>
      <c r="X333" s="210">
        <f t="shared" si="59"/>
        <v>0</v>
      </c>
    </row>
    <row r="334" spans="1:24" s="31" customFormat="1" x14ac:dyDescent="0.25">
      <c r="A334" s="71">
        <v>14102</v>
      </c>
      <c r="B334" s="72" t="s">
        <v>202</v>
      </c>
      <c r="C334" s="118">
        <v>0</v>
      </c>
      <c r="D334" s="118">
        <v>0</v>
      </c>
      <c r="E334" s="118">
        <f t="shared" si="50"/>
        <v>0</v>
      </c>
      <c r="F334" s="118">
        <v>168</v>
      </c>
      <c r="G334" s="118">
        <v>41</v>
      </c>
      <c r="H334" s="118">
        <f t="shared" si="51"/>
        <v>209</v>
      </c>
      <c r="I334" s="118">
        <v>148</v>
      </c>
      <c r="J334" s="118">
        <v>48</v>
      </c>
      <c r="K334" s="118">
        <f t="shared" si="52"/>
        <v>196</v>
      </c>
      <c r="L334" s="118">
        <f t="shared" si="53"/>
        <v>316</v>
      </c>
      <c r="M334" s="118">
        <f t="shared" si="54"/>
        <v>405</v>
      </c>
      <c r="N334" s="117">
        <f t="shared" si="55"/>
        <v>0.78024691358024689</v>
      </c>
      <c r="P334" s="89">
        <f t="shared" si="56"/>
        <v>0</v>
      </c>
      <c r="Q334" s="89">
        <v>14102</v>
      </c>
      <c r="R334" s="89" t="s">
        <v>202</v>
      </c>
      <c r="S334" s="149">
        <v>316</v>
      </c>
      <c r="T334" s="149">
        <v>405</v>
      </c>
      <c r="U334" s="209">
        <v>0.78024691358024689</v>
      </c>
      <c r="V334" s="149">
        <f t="shared" si="57"/>
        <v>0</v>
      </c>
      <c r="W334" s="149">
        <f t="shared" si="58"/>
        <v>0</v>
      </c>
      <c r="X334" s="210">
        <f t="shared" si="59"/>
        <v>0</v>
      </c>
    </row>
    <row r="335" spans="1:24" s="31" customFormat="1" x14ac:dyDescent="0.25">
      <c r="A335" s="71">
        <v>14103</v>
      </c>
      <c r="B335" s="72" t="s">
        <v>7</v>
      </c>
      <c r="C335" s="118">
        <v>830</v>
      </c>
      <c r="D335" s="118">
        <v>215</v>
      </c>
      <c r="E335" s="118">
        <f t="shared" si="50"/>
        <v>1045</v>
      </c>
      <c r="F335" s="118">
        <v>832</v>
      </c>
      <c r="G335" s="118">
        <v>210</v>
      </c>
      <c r="H335" s="118">
        <f t="shared" si="51"/>
        <v>1042</v>
      </c>
      <c r="I335" s="118">
        <v>991</v>
      </c>
      <c r="J335" s="118">
        <v>167</v>
      </c>
      <c r="K335" s="118">
        <f t="shared" si="52"/>
        <v>1158</v>
      </c>
      <c r="L335" s="118">
        <f t="shared" si="53"/>
        <v>2653</v>
      </c>
      <c r="M335" s="118">
        <f t="shared" si="54"/>
        <v>3245</v>
      </c>
      <c r="N335" s="117">
        <f t="shared" si="55"/>
        <v>0.8175654853620955</v>
      </c>
      <c r="P335" s="89">
        <f t="shared" si="56"/>
        <v>0</v>
      </c>
      <c r="Q335" s="89">
        <v>14103</v>
      </c>
      <c r="R335" s="89" t="s">
        <v>7</v>
      </c>
      <c r="S335" s="149">
        <v>2653</v>
      </c>
      <c r="T335" s="149">
        <v>3245</v>
      </c>
      <c r="U335" s="209">
        <v>0.8175654853620955</v>
      </c>
      <c r="V335" s="149">
        <f t="shared" si="57"/>
        <v>0</v>
      </c>
      <c r="W335" s="149">
        <f t="shared" si="58"/>
        <v>0</v>
      </c>
      <c r="X335" s="210">
        <f t="shared" si="59"/>
        <v>0</v>
      </c>
    </row>
    <row r="336" spans="1:24" s="31" customFormat="1" x14ac:dyDescent="0.25">
      <c r="A336" s="71">
        <v>14104</v>
      </c>
      <c r="B336" s="72" t="s">
        <v>118</v>
      </c>
      <c r="C336" s="118">
        <v>433</v>
      </c>
      <c r="D336" s="118">
        <v>217</v>
      </c>
      <c r="E336" s="118">
        <f t="shared" si="50"/>
        <v>650</v>
      </c>
      <c r="F336" s="118">
        <v>594</v>
      </c>
      <c r="G336" s="118">
        <v>318</v>
      </c>
      <c r="H336" s="118">
        <f t="shared" si="51"/>
        <v>912</v>
      </c>
      <c r="I336" s="118">
        <v>585</v>
      </c>
      <c r="J336" s="118">
        <v>250</v>
      </c>
      <c r="K336" s="118">
        <f t="shared" si="52"/>
        <v>835</v>
      </c>
      <c r="L336" s="118">
        <f t="shared" si="53"/>
        <v>1612</v>
      </c>
      <c r="M336" s="118">
        <f t="shared" si="54"/>
        <v>2397</v>
      </c>
      <c r="N336" s="117">
        <f t="shared" si="55"/>
        <v>0.67250730079265753</v>
      </c>
      <c r="P336" s="89">
        <f t="shared" si="56"/>
        <v>0</v>
      </c>
      <c r="Q336" s="89">
        <v>14104</v>
      </c>
      <c r="R336" s="89" t="s">
        <v>118</v>
      </c>
      <c r="S336" s="149">
        <v>1612</v>
      </c>
      <c r="T336" s="149">
        <v>2397</v>
      </c>
      <c r="U336" s="209">
        <v>0.67250730079265753</v>
      </c>
      <c r="V336" s="149">
        <f t="shared" si="57"/>
        <v>0</v>
      </c>
      <c r="W336" s="149">
        <f t="shared" si="58"/>
        <v>0</v>
      </c>
      <c r="X336" s="210">
        <f t="shared" si="59"/>
        <v>0</v>
      </c>
    </row>
    <row r="337" spans="1:24" s="31" customFormat="1" x14ac:dyDescent="0.25">
      <c r="A337" s="71">
        <v>14105</v>
      </c>
      <c r="B337" s="72" t="s">
        <v>269</v>
      </c>
      <c r="C337" s="118">
        <v>237</v>
      </c>
      <c r="D337" s="118">
        <v>27</v>
      </c>
      <c r="E337" s="118">
        <f t="shared" si="50"/>
        <v>264</v>
      </c>
      <c r="F337" s="118">
        <v>127</v>
      </c>
      <c r="G337" s="118">
        <v>0</v>
      </c>
      <c r="H337" s="118">
        <f t="shared" si="51"/>
        <v>127</v>
      </c>
      <c r="I337" s="118">
        <v>121</v>
      </c>
      <c r="J337" s="118">
        <v>10</v>
      </c>
      <c r="K337" s="118">
        <f t="shared" si="52"/>
        <v>131</v>
      </c>
      <c r="L337" s="118">
        <f t="shared" si="53"/>
        <v>485</v>
      </c>
      <c r="M337" s="118">
        <f t="shared" si="54"/>
        <v>522</v>
      </c>
      <c r="N337" s="117">
        <f t="shared" si="55"/>
        <v>0.92911877394636011</v>
      </c>
      <c r="P337" s="89">
        <f t="shared" si="56"/>
        <v>0</v>
      </c>
      <c r="Q337" s="89">
        <v>14105</v>
      </c>
      <c r="R337" s="89" t="s">
        <v>269</v>
      </c>
      <c r="S337" s="149">
        <v>485</v>
      </c>
      <c r="T337" s="149">
        <v>522</v>
      </c>
      <c r="U337" s="209">
        <v>0.92911877394636011</v>
      </c>
      <c r="V337" s="149">
        <f t="shared" si="57"/>
        <v>0</v>
      </c>
      <c r="W337" s="149">
        <f t="shared" si="58"/>
        <v>0</v>
      </c>
      <c r="X337" s="210">
        <f t="shared" si="59"/>
        <v>0</v>
      </c>
    </row>
    <row r="338" spans="1:24" s="31" customFormat="1" x14ac:dyDescent="0.25">
      <c r="A338" s="71">
        <v>14106</v>
      </c>
      <c r="B338" s="72" t="s">
        <v>32</v>
      </c>
      <c r="C338" s="118">
        <v>522</v>
      </c>
      <c r="D338" s="118">
        <v>0</v>
      </c>
      <c r="E338" s="118">
        <f t="shared" si="50"/>
        <v>522</v>
      </c>
      <c r="F338" s="118">
        <v>307</v>
      </c>
      <c r="G338" s="118">
        <v>807</v>
      </c>
      <c r="H338" s="118">
        <f t="shared" si="51"/>
        <v>1114</v>
      </c>
      <c r="I338" s="118">
        <v>515</v>
      </c>
      <c r="J338" s="118">
        <v>691</v>
      </c>
      <c r="K338" s="118">
        <f t="shared" si="52"/>
        <v>1206</v>
      </c>
      <c r="L338" s="118">
        <f t="shared" si="53"/>
        <v>1344</v>
      </c>
      <c r="M338" s="118">
        <f t="shared" si="54"/>
        <v>2842</v>
      </c>
      <c r="N338" s="117">
        <f t="shared" si="55"/>
        <v>0.47290640394088668</v>
      </c>
      <c r="P338" s="89">
        <f t="shared" si="56"/>
        <v>0</v>
      </c>
      <c r="Q338" s="89">
        <v>14106</v>
      </c>
      <c r="R338" s="89" t="s">
        <v>32</v>
      </c>
      <c r="S338" s="149">
        <v>1344</v>
      </c>
      <c r="T338" s="149">
        <v>2842</v>
      </c>
      <c r="U338" s="209">
        <v>0.47290640394088668</v>
      </c>
      <c r="V338" s="149">
        <f t="shared" si="57"/>
        <v>0</v>
      </c>
      <c r="W338" s="149">
        <f t="shared" si="58"/>
        <v>0</v>
      </c>
      <c r="X338" s="210">
        <f t="shared" si="59"/>
        <v>0</v>
      </c>
    </row>
    <row r="339" spans="1:24" s="31" customFormat="1" x14ac:dyDescent="0.25">
      <c r="A339" s="71">
        <v>14107</v>
      </c>
      <c r="B339" s="72" t="s">
        <v>148</v>
      </c>
      <c r="C339" s="118">
        <v>526</v>
      </c>
      <c r="D339" s="118">
        <v>147</v>
      </c>
      <c r="E339" s="118">
        <f t="shared" si="50"/>
        <v>673</v>
      </c>
      <c r="F339" s="118">
        <v>432</v>
      </c>
      <c r="G339" s="118">
        <v>172</v>
      </c>
      <c r="H339" s="118">
        <f t="shared" si="51"/>
        <v>604</v>
      </c>
      <c r="I339" s="118">
        <v>470</v>
      </c>
      <c r="J339" s="118">
        <v>142</v>
      </c>
      <c r="K339" s="118">
        <f t="shared" si="52"/>
        <v>612</v>
      </c>
      <c r="L339" s="118">
        <f t="shared" si="53"/>
        <v>1428</v>
      </c>
      <c r="M339" s="118">
        <f t="shared" si="54"/>
        <v>1889</v>
      </c>
      <c r="N339" s="117">
        <f t="shared" si="55"/>
        <v>0.75595553202752774</v>
      </c>
      <c r="P339" s="89">
        <f t="shared" si="56"/>
        <v>0</v>
      </c>
      <c r="Q339" s="89">
        <v>14107</v>
      </c>
      <c r="R339" s="89" t="s">
        <v>148</v>
      </c>
      <c r="S339" s="149">
        <v>1428</v>
      </c>
      <c r="T339" s="149">
        <v>1889</v>
      </c>
      <c r="U339" s="209">
        <v>0.75595553202752774</v>
      </c>
      <c r="V339" s="149">
        <f t="shared" si="57"/>
        <v>0</v>
      </c>
      <c r="W339" s="149">
        <f t="shared" si="58"/>
        <v>0</v>
      </c>
      <c r="X339" s="210">
        <f t="shared" si="59"/>
        <v>0</v>
      </c>
    </row>
    <row r="340" spans="1:24" s="31" customFormat="1" x14ac:dyDescent="0.25">
      <c r="A340" s="71">
        <v>14108</v>
      </c>
      <c r="B340" s="72" t="s">
        <v>274</v>
      </c>
      <c r="C340" s="118">
        <v>1969</v>
      </c>
      <c r="D340" s="118">
        <v>286</v>
      </c>
      <c r="E340" s="118">
        <f t="shared" si="50"/>
        <v>2255</v>
      </c>
      <c r="F340" s="118">
        <v>2079</v>
      </c>
      <c r="G340" s="118">
        <v>344</v>
      </c>
      <c r="H340" s="118">
        <f t="shared" si="51"/>
        <v>2423</v>
      </c>
      <c r="I340" s="118">
        <v>2253</v>
      </c>
      <c r="J340" s="118">
        <v>660</v>
      </c>
      <c r="K340" s="118">
        <f t="shared" si="52"/>
        <v>2913</v>
      </c>
      <c r="L340" s="118">
        <f t="shared" si="53"/>
        <v>6301</v>
      </c>
      <c r="M340" s="118">
        <f t="shared" si="54"/>
        <v>7591</v>
      </c>
      <c r="N340" s="117">
        <f t="shared" si="55"/>
        <v>0.83006191542616259</v>
      </c>
      <c r="P340" s="89">
        <f t="shared" si="56"/>
        <v>0</v>
      </c>
      <c r="Q340" s="89">
        <v>14108</v>
      </c>
      <c r="R340" s="89" t="s">
        <v>274</v>
      </c>
      <c r="S340" s="149">
        <v>6301</v>
      </c>
      <c r="T340" s="149">
        <v>7591</v>
      </c>
      <c r="U340" s="209">
        <v>0.83006191542616259</v>
      </c>
      <c r="V340" s="149">
        <f t="shared" si="57"/>
        <v>0</v>
      </c>
      <c r="W340" s="149">
        <f t="shared" si="58"/>
        <v>0</v>
      </c>
      <c r="X340" s="210">
        <f t="shared" si="59"/>
        <v>0</v>
      </c>
    </row>
    <row r="341" spans="1:24" s="31" customFormat="1" x14ac:dyDescent="0.25">
      <c r="A341" s="71">
        <v>14201</v>
      </c>
      <c r="B341" s="72" t="s">
        <v>203</v>
      </c>
      <c r="C341" s="118">
        <v>2330</v>
      </c>
      <c r="D341" s="118">
        <v>148</v>
      </c>
      <c r="E341" s="118">
        <f t="shared" si="50"/>
        <v>2478</v>
      </c>
      <c r="F341" s="118">
        <v>1159</v>
      </c>
      <c r="G341" s="118">
        <v>146</v>
      </c>
      <c r="H341" s="118">
        <f t="shared" si="51"/>
        <v>1305</v>
      </c>
      <c r="I341" s="118">
        <v>1193</v>
      </c>
      <c r="J341" s="118">
        <v>94</v>
      </c>
      <c r="K341" s="118">
        <f t="shared" si="52"/>
        <v>1287</v>
      </c>
      <c r="L341" s="118">
        <f t="shared" si="53"/>
        <v>4682</v>
      </c>
      <c r="M341" s="118">
        <f t="shared" si="54"/>
        <v>5070</v>
      </c>
      <c r="N341" s="117">
        <f t="shared" si="55"/>
        <v>0.92347140039447728</v>
      </c>
      <c r="P341" s="89">
        <f t="shared" si="56"/>
        <v>0</v>
      </c>
      <c r="Q341" s="89">
        <v>14201</v>
      </c>
      <c r="R341" s="89" t="s">
        <v>203</v>
      </c>
      <c r="S341" s="149">
        <v>4682</v>
      </c>
      <c r="T341" s="149">
        <v>5070</v>
      </c>
      <c r="U341" s="209">
        <v>0.92347140039447728</v>
      </c>
      <c r="V341" s="149">
        <f t="shared" si="57"/>
        <v>0</v>
      </c>
      <c r="W341" s="149">
        <f t="shared" si="58"/>
        <v>0</v>
      </c>
      <c r="X341" s="210">
        <f t="shared" si="59"/>
        <v>0</v>
      </c>
    </row>
    <row r="342" spans="1:24" s="31" customFormat="1" x14ac:dyDescent="0.25">
      <c r="A342" s="71">
        <v>14202</v>
      </c>
      <c r="B342" s="72" t="s">
        <v>109</v>
      </c>
      <c r="C342" s="118">
        <v>331</v>
      </c>
      <c r="D342" s="118">
        <v>143</v>
      </c>
      <c r="E342" s="118">
        <f t="shared" si="50"/>
        <v>474</v>
      </c>
      <c r="F342" s="118">
        <v>405</v>
      </c>
      <c r="G342" s="118">
        <v>111</v>
      </c>
      <c r="H342" s="118">
        <f t="shared" si="51"/>
        <v>516</v>
      </c>
      <c r="I342" s="118">
        <v>240</v>
      </c>
      <c r="J342" s="118">
        <v>71</v>
      </c>
      <c r="K342" s="118">
        <f t="shared" si="52"/>
        <v>311</v>
      </c>
      <c r="L342" s="118">
        <f t="shared" si="53"/>
        <v>976</v>
      </c>
      <c r="M342" s="118">
        <f t="shared" si="54"/>
        <v>1301</v>
      </c>
      <c r="N342" s="117">
        <f t="shared" si="55"/>
        <v>0.75019215987701771</v>
      </c>
      <c r="P342" s="89">
        <f t="shared" si="56"/>
        <v>0</v>
      </c>
      <c r="Q342" s="89">
        <v>14202</v>
      </c>
      <c r="R342" s="89" t="s">
        <v>109</v>
      </c>
      <c r="S342" s="149">
        <v>976</v>
      </c>
      <c r="T342" s="149">
        <v>1301</v>
      </c>
      <c r="U342" s="209">
        <v>0.75019215987701771</v>
      </c>
      <c r="V342" s="149">
        <f t="shared" si="57"/>
        <v>0</v>
      </c>
      <c r="W342" s="149">
        <f t="shared" si="58"/>
        <v>0</v>
      </c>
      <c r="X342" s="210">
        <f t="shared" si="59"/>
        <v>0</v>
      </c>
    </row>
    <row r="343" spans="1:24" s="31" customFormat="1" x14ac:dyDescent="0.25">
      <c r="A343" s="71">
        <v>14203</v>
      </c>
      <c r="B343" s="72" t="s">
        <v>261</v>
      </c>
      <c r="C343" s="118">
        <v>204</v>
      </c>
      <c r="D343" s="118">
        <v>54</v>
      </c>
      <c r="E343" s="118">
        <f t="shared" si="50"/>
        <v>258</v>
      </c>
      <c r="F343" s="118">
        <v>267</v>
      </c>
      <c r="G343" s="118">
        <v>70</v>
      </c>
      <c r="H343" s="118">
        <f t="shared" si="51"/>
        <v>337</v>
      </c>
      <c r="I343" s="118">
        <v>194</v>
      </c>
      <c r="J343" s="118">
        <v>63</v>
      </c>
      <c r="K343" s="118">
        <f t="shared" si="52"/>
        <v>257</v>
      </c>
      <c r="L343" s="118">
        <f t="shared" si="53"/>
        <v>665</v>
      </c>
      <c r="M343" s="118">
        <f t="shared" si="54"/>
        <v>852</v>
      </c>
      <c r="N343" s="117">
        <f t="shared" si="55"/>
        <v>0.78051643192488263</v>
      </c>
      <c r="P343" s="89">
        <f t="shared" si="56"/>
        <v>0</v>
      </c>
      <c r="Q343" s="89">
        <v>14203</v>
      </c>
      <c r="R343" s="89" t="s">
        <v>261</v>
      </c>
      <c r="S343" s="149">
        <v>665</v>
      </c>
      <c r="T343" s="149">
        <v>852</v>
      </c>
      <c r="U343" s="209">
        <v>0.78051643192488263</v>
      </c>
      <c r="V343" s="149">
        <f t="shared" si="57"/>
        <v>0</v>
      </c>
      <c r="W343" s="149">
        <f t="shared" si="58"/>
        <v>0</v>
      </c>
      <c r="X343" s="210">
        <f t="shared" si="59"/>
        <v>0</v>
      </c>
    </row>
    <row r="344" spans="1:24" s="31" customFormat="1" x14ac:dyDescent="0.25">
      <c r="A344" s="71">
        <v>14204</v>
      </c>
      <c r="B344" s="72" t="s">
        <v>343</v>
      </c>
      <c r="C344" s="118">
        <v>1523</v>
      </c>
      <c r="D344" s="118">
        <v>351</v>
      </c>
      <c r="E344" s="118">
        <f t="shared" si="50"/>
        <v>1874</v>
      </c>
      <c r="F344" s="118">
        <v>1415</v>
      </c>
      <c r="G344" s="118">
        <v>386</v>
      </c>
      <c r="H344" s="118">
        <f t="shared" si="51"/>
        <v>1801</v>
      </c>
      <c r="I344" s="118">
        <v>808</v>
      </c>
      <c r="J344" s="118">
        <v>191</v>
      </c>
      <c r="K344" s="118">
        <f t="shared" si="52"/>
        <v>999</v>
      </c>
      <c r="L344" s="118">
        <f t="shared" si="53"/>
        <v>3746</v>
      </c>
      <c r="M344" s="118">
        <f t="shared" si="54"/>
        <v>4674</v>
      </c>
      <c r="N344" s="117">
        <f t="shared" si="55"/>
        <v>0.80145485665382965</v>
      </c>
      <c r="P344" s="89">
        <f t="shared" si="56"/>
        <v>0</v>
      </c>
      <c r="Q344" s="89">
        <v>14204</v>
      </c>
      <c r="R344" s="89" t="s">
        <v>343</v>
      </c>
      <c r="S344" s="149">
        <v>3746</v>
      </c>
      <c r="T344" s="149">
        <v>4674</v>
      </c>
      <c r="U344" s="209">
        <v>0.80145485665382965</v>
      </c>
      <c r="V344" s="149">
        <f t="shared" si="57"/>
        <v>0</v>
      </c>
      <c r="W344" s="149">
        <f t="shared" si="58"/>
        <v>0</v>
      </c>
      <c r="X344" s="210">
        <f t="shared" si="59"/>
        <v>0</v>
      </c>
    </row>
    <row r="345" spans="1:24" s="31" customFormat="1" x14ac:dyDescent="0.25">
      <c r="A345" s="71">
        <v>15101</v>
      </c>
      <c r="B345" s="72" t="s">
        <v>18</v>
      </c>
      <c r="C345" s="118">
        <v>8438</v>
      </c>
      <c r="D345" s="118">
        <v>213</v>
      </c>
      <c r="E345" s="118">
        <f t="shared" si="50"/>
        <v>8651</v>
      </c>
      <c r="F345" s="118">
        <v>15897</v>
      </c>
      <c r="G345" s="118">
        <v>905</v>
      </c>
      <c r="H345" s="118">
        <f t="shared" si="51"/>
        <v>16802</v>
      </c>
      <c r="I345" s="118">
        <v>8201</v>
      </c>
      <c r="J345" s="118">
        <v>550</v>
      </c>
      <c r="K345" s="118">
        <f t="shared" si="52"/>
        <v>8751</v>
      </c>
      <c r="L345" s="118">
        <f t="shared" si="53"/>
        <v>32536</v>
      </c>
      <c r="M345" s="118">
        <f t="shared" si="54"/>
        <v>34204</v>
      </c>
      <c r="N345" s="117">
        <f t="shared" si="55"/>
        <v>0.95123377382762253</v>
      </c>
      <c r="P345" s="89">
        <f t="shared" si="56"/>
        <v>0</v>
      </c>
      <c r="Q345" s="89">
        <v>15101</v>
      </c>
      <c r="R345" s="89" t="s">
        <v>18</v>
      </c>
      <c r="S345" s="149">
        <v>32536</v>
      </c>
      <c r="T345" s="149">
        <v>34204</v>
      </c>
      <c r="U345" s="209">
        <v>0.95123377382762253</v>
      </c>
      <c r="V345" s="149">
        <f t="shared" si="57"/>
        <v>0</v>
      </c>
      <c r="W345" s="149">
        <f t="shared" si="58"/>
        <v>0</v>
      </c>
      <c r="X345" s="210">
        <f t="shared" si="59"/>
        <v>0</v>
      </c>
    </row>
    <row r="346" spans="1:24" s="31" customFormat="1" x14ac:dyDescent="0.25">
      <c r="A346" s="71">
        <v>15102</v>
      </c>
      <c r="B346" s="72" t="s">
        <v>8</v>
      </c>
      <c r="C346" s="118">
        <v>51</v>
      </c>
      <c r="D346" s="118">
        <v>0</v>
      </c>
      <c r="E346" s="118">
        <f t="shared" si="50"/>
        <v>51</v>
      </c>
      <c r="F346" s="118">
        <v>68</v>
      </c>
      <c r="G346" s="118">
        <v>0</v>
      </c>
      <c r="H346" s="118">
        <f t="shared" si="51"/>
        <v>68</v>
      </c>
      <c r="I346" s="118">
        <v>36</v>
      </c>
      <c r="J346" s="118">
        <v>0</v>
      </c>
      <c r="K346" s="118">
        <f t="shared" si="52"/>
        <v>36</v>
      </c>
      <c r="L346" s="118">
        <f t="shared" si="53"/>
        <v>155</v>
      </c>
      <c r="M346" s="118">
        <f t="shared" si="54"/>
        <v>155</v>
      </c>
      <c r="N346" s="117">
        <f t="shared" si="55"/>
        <v>1</v>
      </c>
      <c r="P346" s="89">
        <f t="shared" si="56"/>
        <v>0</v>
      </c>
      <c r="Q346" s="89">
        <v>15102</v>
      </c>
      <c r="R346" s="89" t="s">
        <v>8</v>
      </c>
      <c r="S346" s="149">
        <v>155</v>
      </c>
      <c r="T346" s="149">
        <v>155</v>
      </c>
      <c r="U346" s="209">
        <v>1</v>
      </c>
      <c r="V346" s="149">
        <f t="shared" si="57"/>
        <v>0</v>
      </c>
      <c r="W346" s="149">
        <f t="shared" si="58"/>
        <v>0</v>
      </c>
      <c r="X346" s="210">
        <f t="shared" si="59"/>
        <v>0</v>
      </c>
    </row>
    <row r="347" spans="1:24" s="31" customFormat="1" x14ac:dyDescent="0.25">
      <c r="A347" s="71">
        <v>15201</v>
      </c>
      <c r="B347" s="72" t="s">
        <v>47</v>
      </c>
      <c r="C347" s="118">
        <v>196</v>
      </c>
      <c r="D347" s="118">
        <v>1</v>
      </c>
      <c r="E347" s="118">
        <f t="shared" si="50"/>
        <v>197</v>
      </c>
      <c r="F347" s="118">
        <v>82</v>
      </c>
      <c r="G347" s="118">
        <v>3</v>
      </c>
      <c r="H347" s="118">
        <f t="shared" si="51"/>
        <v>85</v>
      </c>
      <c r="I347" s="118">
        <v>114</v>
      </c>
      <c r="J347" s="118">
        <v>11</v>
      </c>
      <c r="K347" s="118">
        <f t="shared" si="52"/>
        <v>125</v>
      </c>
      <c r="L347" s="118">
        <f t="shared" si="53"/>
        <v>392</v>
      </c>
      <c r="M347" s="118">
        <f t="shared" si="54"/>
        <v>407</v>
      </c>
      <c r="N347" s="117">
        <f t="shared" si="55"/>
        <v>0.96314496314496312</v>
      </c>
      <c r="P347" s="89">
        <f t="shared" si="56"/>
        <v>0</v>
      </c>
      <c r="Q347" s="89">
        <v>15201</v>
      </c>
      <c r="R347" s="89" t="s">
        <v>47</v>
      </c>
      <c r="S347" s="149">
        <v>392</v>
      </c>
      <c r="T347" s="149">
        <v>407</v>
      </c>
      <c r="U347" s="209">
        <v>0.96314496314496312</v>
      </c>
      <c r="V347" s="149">
        <f t="shared" si="57"/>
        <v>0</v>
      </c>
      <c r="W347" s="149">
        <f t="shared" si="58"/>
        <v>0</v>
      </c>
      <c r="X347" s="210">
        <f t="shared" si="59"/>
        <v>0</v>
      </c>
    </row>
    <row r="348" spans="1:24" s="31" customFormat="1" x14ac:dyDescent="0.25">
      <c r="A348" s="71">
        <v>15202</v>
      </c>
      <c r="B348" s="72" t="s">
        <v>344</v>
      </c>
      <c r="C348" s="118">
        <v>11</v>
      </c>
      <c r="D348" s="118">
        <v>0</v>
      </c>
      <c r="E348" s="118">
        <f t="shared" si="50"/>
        <v>11</v>
      </c>
      <c r="F348" s="118">
        <v>5</v>
      </c>
      <c r="G348" s="118">
        <v>0</v>
      </c>
      <c r="H348" s="118">
        <f t="shared" si="51"/>
        <v>5</v>
      </c>
      <c r="I348" s="118">
        <v>10</v>
      </c>
      <c r="J348" s="118">
        <v>0</v>
      </c>
      <c r="K348" s="118">
        <f t="shared" si="52"/>
        <v>10</v>
      </c>
      <c r="L348" s="118">
        <f t="shared" si="53"/>
        <v>26</v>
      </c>
      <c r="M348" s="118">
        <f t="shared" si="54"/>
        <v>26</v>
      </c>
      <c r="N348" s="117">
        <f t="shared" si="55"/>
        <v>1</v>
      </c>
      <c r="P348" s="89">
        <f t="shared" si="56"/>
        <v>0</v>
      </c>
      <c r="Q348" s="89">
        <v>15202</v>
      </c>
      <c r="R348" s="89" t="s">
        <v>344</v>
      </c>
      <c r="S348" s="89">
        <v>26</v>
      </c>
      <c r="T348" s="89">
        <v>26</v>
      </c>
      <c r="U348" s="209">
        <v>1</v>
      </c>
      <c r="V348" s="149">
        <f t="shared" si="57"/>
        <v>0</v>
      </c>
      <c r="W348" s="149">
        <f t="shared" si="58"/>
        <v>0</v>
      </c>
      <c r="X348" s="210">
        <f t="shared" si="59"/>
        <v>0</v>
      </c>
    </row>
    <row r="349" spans="1:24" s="31" customFormat="1" ht="14.4" thickBot="1" x14ac:dyDescent="0.3">
      <c r="A349" s="32"/>
      <c r="B349" s="33" t="s">
        <v>345</v>
      </c>
      <c r="C349" s="161">
        <f t="shared" ref="C349" si="60">SUM(C4:C348)</f>
        <v>869746</v>
      </c>
      <c r="D349" s="161">
        <f t="shared" ref="D349" si="61">SUM(D4:D348)</f>
        <v>199602</v>
      </c>
      <c r="E349" s="161">
        <f t="shared" ref="E349" si="62">SUM(E4:E348)</f>
        <v>1069348</v>
      </c>
      <c r="F349" s="161">
        <f t="shared" ref="F349" si="63">SUM(F4:F348)</f>
        <v>824038</v>
      </c>
      <c r="G349" s="161">
        <f t="shared" ref="G349" si="64">SUM(G4:G348)</f>
        <v>183718</v>
      </c>
      <c r="H349" s="161">
        <f t="shared" ref="H349" si="65">SUM(H4:H348)</f>
        <v>1007756</v>
      </c>
      <c r="I349" s="161">
        <f t="shared" ref="I349" si="66">SUM(I4:I348)</f>
        <v>797704</v>
      </c>
      <c r="J349" s="161">
        <f t="shared" ref="J349" si="67">SUM(J4:J348)</f>
        <v>185932</v>
      </c>
      <c r="K349" s="161">
        <f t="shared" ref="K349" si="68">SUM(K4:K348)</f>
        <v>983636</v>
      </c>
      <c r="L349" s="161">
        <f>+C349+F349+I349</f>
        <v>2491488</v>
      </c>
      <c r="M349" s="161">
        <f t="shared" ref="M349" si="69">SUM(M4:M348)</f>
        <v>3060740</v>
      </c>
      <c r="N349" s="117">
        <f>L349/M349</f>
        <v>0.8140149114266485</v>
      </c>
      <c r="P349" s="89"/>
      <c r="Q349" s="89"/>
      <c r="R349" s="89"/>
      <c r="S349" s="89"/>
      <c r="T349" s="89"/>
      <c r="U349" s="209"/>
      <c r="V349" s="89"/>
      <c r="W349" s="89"/>
    </row>
    <row r="350" spans="1:24" s="31" customFormat="1" x14ac:dyDescent="0.25">
      <c r="A350" s="34"/>
      <c r="I350"/>
      <c r="J350"/>
      <c r="N350" s="117"/>
      <c r="P350" s="89"/>
      <c r="Q350" s="203"/>
      <c r="R350" s="203"/>
      <c r="S350" s="203"/>
      <c r="T350" s="203"/>
      <c r="U350" s="209"/>
      <c r="V350" s="203"/>
      <c r="W350" s="89"/>
    </row>
    <row r="351" spans="1:24" s="31" customFormat="1" x14ac:dyDescent="0.25">
      <c r="A351" s="34"/>
      <c r="I351"/>
      <c r="J351"/>
      <c r="P351" s="89"/>
      <c r="Q351" s="203"/>
      <c r="R351" s="203"/>
      <c r="S351" s="203"/>
      <c r="T351" s="203"/>
      <c r="U351" s="209"/>
      <c r="V351" s="203"/>
      <c r="W351" s="89"/>
    </row>
    <row r="352" spans="1:24" x14ac:dyDescent="0.25">
      <c r="I352"/>
      <c r="J352"/>
      <c r="O352" s="3"/>
    </row>
    <row r="353" spans="9:15" x14ac:dyDescent="0.25">
      <c r="I353"/>
      <c r="J353"/>
      <c r="O353" s="3"/>
    </row>
    <row r="354" spans="9:15" x14ac:dyDescent="0.25">
      <c r="I354"/>
      <c r="J354"/>
    </row>
    <row r="355" spans="9:15" x14ac:dyDescent="0.25">
      <c r="I355"/>
      <c r="J355"/>
    </row>
    <row r="356" spans="9:15" x14ac:dyDescent="0.25">
      <c r="I356"/>
      <c r="J356"/>
    </row>
    <row r="357" spans="9:15" x14ac:dyDescent="0.25">
      <c r="I357"/>
      <c r="J357"/>
    </row>
    <row r="358" spans="9:15" x14ac:dyDescent="0.25">
      <c r="I358"/>
      <c r="J358"/>
    </row>
    <row r="359" spans="9:15" x14ac:dyDescent="0.25">
      <c r="I359"/>
      <c r="J359"/>
    </row>
    <row r="360" spans="9:15" x14ac:dyDescent="0.25">
      <c r="I360"/>
      <c r="J360"/>
    </row>
    <row r="361" spans="9:15" x14ac:dyDescent="0.25">
      <c r="I361"/>
      <c r="J361"/>
    </row>
    <row r="362" spans="9:15" x14ac:dyDescent="0.25">
      <c r="I362"/>
      <c r="J362"/>
    </row>
    <row r="363" spans="9:15" x14ac:dyDescent="0.25">
      <c r="I363"/>
      <c r="J363"/>
    </row>
    <row r="364" spans="9:15" x14ac:dyDescent="0.25">
      <c r="I364"/>
      <c r="J364"/>
    </row>
    <row r="365" spans="9:15" x14ac:dyDescent="0.25">
      <c r="I365"/>
      <c r="J365"/>
    </row>
    <row r="366" spans="9:15" x14ac:dyDescent="0.25">
      <c r="I366"/>
      <c r="J366"/>
    </row>
    <row r="367" spans="9:15" x14ac:dyDescent="0.25">
      <c r="I367"/>
      <c r="J367"/>
    </row>
    <row r="368" spans="9:15" x14ac:dyDescent="0.25">
      <c r="I368"/>
      <c r="J368"/>
    </row>
    <row r="369" spans="9:10" x14ac:dyDescent="0.25">
      <c r="I369"/>
      <c r="J369"/>
    </row>
    <row r="370" spans="9:10" x14ac:dyDescent="0.25">
      <c r="I370"/>
      <c r="J370"/>
    </row>
    <row r="371" spans="9:10" x14ac:dyDescent="0.25">
      <c r="I371"/>
      <c r="J371"/>
    </row>
    <row r="372" spans="9:10" x14ac:dyDescent="0.25">
      <c r="I372"/>
      <c r="J372"/>
    </row>
    <row r="373" spans="9:10" x14ac:dyDescent="0.25">
      <c r="I373"/>
      <c r="J373"/>
    </row>
    <row r="374" spans="9:10" x14ac:dyDescent="0.25">
      <c r="I374"/>
      <c r="J374"/>
    </row>
    <row r="375" spans="9:10" x14ac:dyDescent="0.25">
      <c r="I375"/>
      <c r="J375"/>
    </row>
    <row r="376" spans="9:10" x14ac:dyDescent="0.25">
      <c r="I376"/>
      <c r="J376"/>
    </row>
    <row r="377" spans="9:10" x14ac:dyDescent="0.25">
      <c r="I377"/>
      <c r="J377"/>
    </row>
    <row r="378" spans="9:10" x14ac:dyDescent="0.25">
      <c r="I378"/>
      <c r="J378"/>
    </row>
    <row r="379" spans="9:10" x14ac:dyDescent="0.25">
      <c r="I379"/>
      <c r="J379"/>
    </row>
    <row r="380" spans="9:10" x14ac:dyDescent="0.25">
      <c r="I380"/>
      <c r="J380"/>
    </row>
    <row r="381" spans="9:10" x14ac:dyDescent="0.25">
      <c r="I381"/>
      <c r="J381"/>
    </row>
    <row r="382" spans="9:10" x14ac:dyDescent="0.25">
      <c r="I382"/>
      <c r="J382"/>
    </row>
    <row r="383" spans="9:10" x14ac:dyDescent="0.25">
      <c r="I383"/>
      <c r="J383"/>
    </row>
    <row r="384" spans="9:10" x14ac:dyDescent="0.25">
      <c r="I384"/>
      <c r="J384"/>
    </row>
    <row r="385" spans="9:10" x14ac:dyDescent="0.25">
      <c r="I385"/>
      <c r="J385"/>
    </row>
    <row r="386" spans="9:10" x14ac:dyDescent="0.25">
      <c r="I386"/>
      <c r="J386"/>
    </row>
    <row r="387" spans="9:10" x14ac:dyDescent="0.25">
      <c r="I387"/>
      <c r="J387"/>
    </row>
    <row r="388" spans="9:10" x14ac:dyDescent="0.25">
      <c r="I388"/>
      <c r="J388"/>
    </row>
    <row r="389" spans="9:10" x14ac:dyDescent="0.25">
      <c r="I389"/>
      <c r="J389"/>
    </row>
    <row r="390" spans="9:10" x14ac:dyDescent="0.25">
      <c r="I390"/>
      <c r="J390"/>
    </row>
    <row r="391" spans="9:10" x14ac:dyDescent="0.25">
      <c r="I391"/>
      <c r="J391"/>
    </row>
    <row r="392" spans="9:10" x14ac:dyDescent="0.25">
      <c r="I392"/>
      <c r="J392"/>
    </row>
    <row r="393" spans="9:10" x14ac:dyDescent="0.25">
      <c r="I393"/>
      <c r="J393"/>
    </row>
    <row r="394" spans="9:10" x14ac:dyDescent="0.25">
      <c r="I394"/>
      <c r="J394"/>
    </row>
    <row r="395" spans="9:10" x14ac:dyDescent="0.25">
      <c r="I395"/>
      <c r="J395"/>
    </row>
    <row r="396" spans="9:10" x14ac:dyDescent="0.25">
      <c r="I396"/>
      <c r="J396"/>
    </row>
    <row r="397" spans="9:10" x14ac:dyDescent="0.25">
      <c r="I397"/>
      <c r="J397"/>
    </row>
    <row r="398" spans="9:10" x14ac:dyDescent="0.25">
      <c r="I398"/>
      <c r="J398"/>
    </row>
    <row r="399" spans="9:10" x14ac:dyDescent="0.25">
      <c r="I399"/>
      <c r="J399"/>
    </row>
    <row r="400" spans="9:10" x14ac:dyDescent="0.25">
      <c r="I400"/>
      <c r="J400"/>
    </row>
    <row r="401" spans="9:10" x14ac:dyDescent="0.25">
      <c r="I401"/>
      <c r="J401"/>
    </row>
    <row r="402" spans="9:10" x14ac:dyDescent="0.25">
      <c r="I402"/>
      <c r="J402"/>
    </row>
    <row r="403" spans="9:10" x14ac:dyDescent="0.25">
      <c r="I403"/>
      <c r="J403"/>
    </row>
    <row r="404" spans="9:10" x14ac:dyDescent="0.25">
      <c r="I404"/>
      <c r="J404"/>
    </row>
    <row r="405" spans="9:10" x14ac:dyDescent="0.25">
      <c r="I405"/>
      <c r="J405"/>
    </row>
    <row r="406" spans="9:10" x14ac:dyDescent="0.25">
      <c r="I406"/>
      <c r="J406"/>
    </row>
    <row r="407" spans="9:10" x14ac:dyDescent="0.25">
      <c r="I407"/>
      <c r="J407"/>
    </row>
    <row r="408" spans="9:10" x14ac:dyDescent="0.25">
      <c r="I408"/>
      <c r="J408"/>
    </row>
    <row r="409" spans="9:10" x14ac:dyDescent="0.25">
      <c r="I409"/>
      <c r="J409"/>
    </row>
    <row r="410" spans="9:10" x14ac:dyDescent="0.25">
      <c r="I410"/>
      <c r="J410"/>
    </row>
    <row r="411" spans="9:10" x14ac:dyDescent="0.25">
      <c r="I411"/>
      <c r="J411"/>
    </row>
    <row r="412" spans="9:10" x14ac:dyDescent="0.25">
      <c r="I412"/>
      <c r="J412"/>
    </row>
    <row r="413" spans="9:10" x14ac:dyDescent="0.25">
      <c r="I413"/>
      <c r="J413"/>
    </row>
    <row r="414" spans="9:10" x14ac:dyDescent="0.25">
      <c r="I414"/>
      <c r="J414"/>
    </row>
    <row r="415" spans="9:10" x14ac:dyDescent="0.25">
      <c r="I415"/>
      <c r="J415"/>
    </row>
    <row r="416" spans="9:10" x14ac:dyDescent="0.25">
      <c r="I416"/>
      <c r="J416"/>
    </row>
    <row r="417" spans="9:10" x14ac:dyDescent="0.25">
      <c r="I417"/>
      <c r="J417"/>
    </row>
    <row r="418" spans="9:10" x14ac:dyDescent="0.25">
      <c r="I418"/>
      <c r="J418"/>
    </row>
    <row r="419" spans="9:10" x14ac:dyDescent="0.25">
      <c r="I419"/>
      <c r="J419"/>
    </row>
    <row r="420" spans="9:10" x14ac:dyDescent="0.25">
      <c r="I420"/>
      <c r="J420"/>
    </row>
    <row r="421" spans="9:10" x14ac:dyDescent="0.25">
      <c r="I421"/>
      <c r="J421"/>
    </row>
    <row r="422" spans="9:10" x14ac:dyDescent="0.25">
      <c r="I422"/>
      <c r="J422"/>
    </row>
    <row r="423" spans="9:10" x14ac:dyDescent="0.25">
      <c r="I423"/>
      <c r="J423"/>
    </row>
    <row r="424" spans="9:10" x14ac:dyDescent="0.25">
      <c r="I424"/>
      <c r="J424"/>
    </row>
    <row r="425" spans="9:10" x14ac:dyDescent="0.25">
      <c r="I425"/>
      <c r="J425"/>
    </row>
    <row r="426" spans="9:10" x14ac:dyDescent="0.25">
      <c r="I426"/>
      <c r="J426"/>
    </row>
    <row r="427" spans="9:10" x14ac:dyDescent="0.25">
      <c r="I427"/>
      <c r="J427"/>
    </row>
    <row r="428" spans="9:10" x14ac:dyDescent="0.25">
      <c r="I428"/>
      <c r="J428"/>
    </row>
    <row r="429" spans="9:10" x14ac:dyDescent="0.25">
      <c r="I429"/>
      <c r="J429"/>
    </row>
    <row r="430" spans="9:10" x14ac:dyDescent="0.25">
      <c r="I430"/>
      <c r="J430"/>
    </row>
    <row r="431" spans="9:10" x14ac:dyDescent="0.25">
      <c r="I431"/>
      <c r="J431"/>
    </row>
    <row r="432" spans="9:10" x14ac:dyDescent="0.25">
      <c r="I432"/>
      <c r="J432"/>
    </row>
    <row r="433" spans="9:10" x14ac:dyDescent="0.25">
      <c r="I433"/>
      <c r="J433"/>
    </row>
    <row r="434" spans="9:10" x14ac:dyDescent="0.25">
      <c r="I434"/>
      <c r="J434"/>
    </row>
    <row r="435" spans="9:10" x14ac:dyDescent="0.25">
      <c r="I435"/>
      <c r="J435"/>
    </row>
    <row r="436" spans="9:10" x14ac:dyDescent="0.25">
      <c r="I436"/>
      <c r="J436"/>
    </row>
    <row r="437" spans="9:10" x14ac:dyDescent="0.25">
      <c r="I437"/>
      <c r="J437"/>
    </row>
    <row r="438" spans="9:10" x14ac:dyDescent="0.25">
      <c r="I438"/>
      <c r="J438"/>
    </row>
    <row r="439" spans="9:10" x14ac:dyDescent="0.25">
      <c r="I439"/>
      <c r="J439"/>
    </row>
    <row r="440" spans="9:10" x14ac:dyDescent="0.25">
      <c r="I440"/>
      <c r="J440"/>
    </row>
    <row r="441" spans="9:10" x14ac:dyDescent="0.25">
      <c r="I441"/>
      <c r="J441"/>
    </row>
    <row r="442" spans="9:10" x14ac:dyDescent="0.25">
      <c r="I442"/>
      <c r="J442"/>
    </row>
    <row r="443" spans="9:10" x14ac:dyDescent="0.25">
      <c r="I443"/>
      <c r="J443"/>
    </row>
    <row r="444" spans="9:10" x14ac:dyDescent="0.25">
      <c r="I444"/>
      <c r="J444"/>
    </row>
    <row r="445" spans="9:10" x14ac:dyDescent="0.25">
      <c r="I445"/>
      <c r="J445"/>
    </row>
    <row r="446" spans="9:10" x14ac:dyDescent="0.25">
      <c r="I446"/>
      <c r="J446"/>
    </row>
    <row r="447" spans="9:10" x14ac:dyDescent="0.25">
      <c r="I447"/>
      <c r="J447"/>
    </row>
    <row r="448" spans="9:10" x14ac:dyDescent="0.25">
      <c r="I448"/>
      <c r="J448"/>
    </row>
    <row r="449" spans="9:10" x14ac:dyDescent="0.25">
      <c r="I449"/>
      <c r="J449"/>
    </row>
    <row r="450" spans="9:10" x14ac:dyDescent="0.25">
      <c r="I450"/>
      <c r="J450"/>
    </row>
    <row r="451" spans="9:10" x14ac:dyDescent="0.25">
      <c r="I451"/>
      <c r="J451"/>
    </row>
    <row r="452" spans="9:10" x14ac:dyDescent="0.25">
      <c r="I452"/>
      <c r="J452"/>
    </row>
    <row r="453" spans="9:10" x14ac:dyDescent="0.25">
      <c r="I453"/>
      <c r="J453"/>
    </row>
    <row r="454" spans="9:10" x14ac:dyDescent="0.25">
      <c r="I454"/>
      <c r="J454"/>
    </row>
    <row r="455" spans="9:10" x14ac:dyDescent="0.25">
      <c r="I455"/>
      <c r="J455"/>
    </row>
    <row r="456" spans="9:10" x14ac:dyDescent="0.25">
      <c r="I456"/>
      <c r="J456"/>
    </row>
    <row r="457" spans="9:10" x14ac:dyDescent="0.25">
      <c r="I457"/>
      <c r="J457"/>
    </row>
    <row r="458" spans="9:10" x14ac:dyDescent="0.25">
      <c r="I458"/>
      <c r="J458"/>
    </row>
    <row r="459" spans="9:10" x14ac:dyDescent="0.25">
      <c r="I459"/>
      <c r="J459"/>
    </row>
    <row r="460" spans="9:10" x14ac:dyDescent="0.25">
      <c r="I460"/>
      <c r="J460"/>
    </row>
    <row r="461" spans="9:10" x14ac:dyDescent="0.25">
      <c r="I461"/>
      <c r="J461"/>
    </row>
    <row r="462" spans="9:10" x14ac:dyDescent="0.25">
      <c r="I462"/>
      <c r="J462"/>
    </row>
    <row r="463" spans="9:10" x14ac:dyDescent="0.25">
      <c r="I463"/>
      <c r="J463"/>
    </row>
    <row r="464" spans="9:10" x14ac:dyDescent="0.25">
      <c r="I464"/>
      <c r="J464"/>
    </row>
    <row r="465" spans="9:10" x14ac:dyDescent="0.25">
      <c r="I465"/>
      <c r="J465"/>
    </row>
    <row r="466" spans="9:10" x14ac:dyDescent="0.25">
      <c r="I466"/>
      <c r="J466"/>
    </row>
    <row r="467" spans="9:10" x14ac:dyDescent="0.25">
      <c r="I467"/>
      <c r="J467"/>
    </row>
    <row r="468" spans="9:10" x14ac:dyDescent="0.25">
      <c r="I468"/>
      <c r="J468"/>
    </row>
    <row r="469" spans="9:10" x14ac:dyDescent="0.25">
      <c r="I469"/>
      <c r="J469"/>
    </row>
    <row r="470" spans="9:10" x14ac:dyDescent="0.25">
      <c r="I470"/>
      <c r="J470"/>
    </row>
    <row r="471" spans="9:10" x14ac:dyDescent="0.25">
      <c r="I471"/>
      <c r="J471"/>
    </row>
    <row r="472" spans="9:10" x14ac:dyDescent="0.25">
      <c r="I472"/>
      <c r="J472"/>
    </row>
    <row r="473" spans="9:10" x14ac:dyDescent="0.25">
      <c r="I473"/>
      <c r="J473"/>
    </row>
    <row r="474" spans="9:10" x14ac:dyDescent="0.25">
      <c r="I474"/>
      <c r="J474"/>
    </row>
    <row r="475" spans="9:10" x14ac:dyDescent="0.25">
      <c r="I475"/>
      <c r="J475"/>
    </row>
    <row r="476" spans="9:10" x14ac:dyDescent="0.25">
      <c r="I476"/>
      <c r="J476"/>
    </row>
    <row r="477" spans="9:10" x14ac:dyDescent="0.25">
      <c r="I477"/>
      <c r="J477"/>
    </row>
    <row r="478" spans="9:10" x14ac:dyDescent="0.25">
      <c r="I478"/>
      <c r="J478"/>
    </row>
    <row r="479" spans="9:10" x14ac:dyDescent="0.25">
      <c r="I479"/>
      <c r="J479"/>
    </row>
    <row r="480" spans="9:10" x14ac:dyDescent="0.25">
      <c r="I480"/>
      <c r="J480"/>
    </row>
    <row r="481" spans="9:10" x14ac:dyDescent="0.25">
      <c r="I481"/>
      <c r="J481"/>
    </row>
    <row r="482" spans="9:10" x14ac:dyDescent="0.25">
      <c r="I482"/>
      <c r="J482"/>
    </row>
    <row r="483" spans="9:10" x14ac:dyDescent="0.25">
      <c r="I483"/>
      <c r="J483"/>
    </row>
    <row r="484" spans="9:10" x14ac:dyDescent="0.25">
      <c r="I484"/>
      <c r="J484"/>
    </row>
    <row r="485" spans="9:10" x14ac:dyDescent="0.25">
      <c r="I485"/>
      <c r="J485"/>
    </row>
    <row r="486" spans="9:10" x14ac:dyDescent="0.25">
      <c r="I486"/>
      <c r="J486"/>
    </row>
    <row r="487" spans="9:10" x14ac:dyDescent="0.25">
      <c r="I487"/>
      <c r="J487"/>
    </row>
    <row r="488" spans="9:10" x14ac:dyDescent="0.25">
      <c r="I488"/>
      <c r="J488"/>
    </row>
    <row r="489" spans="9:10" x14ac:dyDescent="0.25">
      <c r="I489"/>
      <c r="J489"/>
    </row>
    <row r="490" spans="9:10" x14ac:dyDescent="0.25">
      <c r="I490"/>
      <c r="J490"/>
    </row>
    <row r="491" spans="9:10" x14ac:dyDescent="0.25">
      <c r="I491"/>
      <c r="J491"/>
    </row>
    <row r="492" spans="9:10" x14ac:dyDescent="0.25">
      <c r="I492"/>
      <c r="J492"/>
    </row>
    <row r="493" spans="9:10" x14ac:dyDescent="0.25">
      <c r="I493"/>
      <c r="J493"/>
    </row>
    <row r="494" spans="9:10" x14ac:dyDescent="0.25">
      <c r="I494"/>
      <c r="J494"/>
    </row>
    <row r="495" spans="9:10" x14ac:dyDescent="0.25">
      <c r="I495"/>
      <c r="J495"/>
    </row>
    <row r="496" spans="9:10" x14ac:dyDescent="0.25">
      <c r="I496"/>
      <c r="J496"/>
    </row>
    <row r="497" spans="9:10" x14ac:dyDescent="0.25">
      <c r="I497"/>
      <c r="J497"/>
    </row>
    <row r="498" spans="9:10" x14ac:dyDescent="0.25">
      <c r="I498"/>
      <c r="J498"/>
    </row>
    <row r="499" spans="9:10" x14ac:dyDescent="0.25">
      <c r="I499"/>
      <c r="J499"/>
    </row>
    <row r="500" spans="9:10" x14ac:dyDescent="0.25">
      <c r="I500"/>
      <c r="J500"/>
    </row>
    <row r="501" spans="9:10" x14ac:dyDescent="0.25">
      <c r="I501"/>
      <c r="J501"/>
    </row>
    <row r="502" spans="9:10" x14ac:dyDescent="0.25">
      <c r="I502"/>
      <c r="J502"/>
    </row>
    <row r="503" spans="9:10" x14ac:dyDescent="0.25">
      <c r="I503"/>
      <c r="J503"/>
    </row>
    <row r="504" spans="9:10" x14ac:dyDescent="0.25">
      <c r="I504"/>
      <c r="J504"/>
    </row>
    <row r="505" spans="9:10" x14ac:dyDescent="0.25">
      <c r="I505"/>
      <c r="J505"/>
    </row>
    <row r="506" spans="9:10" x14ac:dyDescent="0.25">
      <c r="I506"/>
      <c r="J506"/>
    </row>
    <row r="507" spans="9:10" x14ac:dyDescent="0.25">
      <c r="I507"/>
      <c r="J507"/>
    </row>
    <row r="508" spans="9:10" x14ac:dyDescent="0.25">
      <c r="I508"/>
      <c r="J508"/>
    </row>
    <row r="509" spans="9:10" x14ac:dyDescent="0.25">
      <c r="I509"/>
      <c r="J509"/>
    </row>
    <row r="510" spans="9:10" x14ac:dyDescent="0.25">
      <c r="I510"/>
      <c r="J510"/>
    </row>
    <row r="511" spans="9:10" x14ac:dyDescent="0.25">
      <c r="I511"/>
      <c r="J511"/>
    </row>
    <row r="512" spans="9:10" x14ac:dyDescent="0.25">
      <c r="I512"/>
      <c r="J512"/>
    </row>
    <row r="513" spans="9:10" x14ac:dyDescent="0.25">
      <c r="I513"/>
      <c r="J513"/>
    </row>
    <row r="514" spans="9:10" x14ac:dyDescent="0.25">
      <c r="I514"/>
      <c r="J514"/>
    </row>
    <row r="515" spans="9:10" x14ac:dyDescent="0.25">
      <c r="I515"/>
      <c r="J515"/>
    </row>
    <row r="516" spans="9:10" x14ac:dyDescent="0.25">
      <c r="I516"/>
      <c r="J516"/>
    </row>
    <row r="517" spans="9:10" x14ac:dyDescent="0.25">
      <c r="I517"/>
      <c r="J517"/>
    </row>
    <row r="518" spans="9:10" x14ac:dyDescent="0.25">
      <c r="I518"/>
      <c r="J518"/>
    </row>
    <row r="519" spans="9:10" x14ac:dyDescent="0.25">
      <c r="I519"/>
      <c r="J519"/>
    </row>
    <row r="520" spans="9:10" x14ac:dyDescent="0.25">
      <c r="I520"/>
      <c r="J520"/>
    </row>
    <row r="521" spans="9:10" x14ac:dyDescent="0.25">
      <c r="I521"/>
      <c r="J521"/>
    </row>
    <row r="522" spans="9:10" x14ac:dyDescent="0.25">
      <c r="I522"/>
      <c r="J522"/>
    </row>
    <row r="523" spans="9:10" x14ac:dyDescent="0.25">
      <c r="I523"/>
      <c r="J523"/>
    </row>
    <row r="524" spans="9:10" x14ac:dyDescent="0.25">
      <c r="I524"/>
      <c r="J524"/>
    </row>
    <row r="525" spans="9:10" x14ac:dyDescent="0.25">
      <c r="I525"/>
      <c r="J525"/>
    </row>
    <row r="526" spans="9:10" x14ac:dyDescent="0.25">
      <c r="I526"/>
      <c r="J526"/>
    </row>
    <row r="527" spans="9:10" x14ac:dyDescent="0.25">
      <c r="I527"/>
      <c r="J527"/>
    </row>
    <row r="528" spans="9:10" x14ac:dyDescent="0.25">
      <c r="I528"/>
      <c r="J528"/>
    </row>
    <row r="529" spans="9:10" x14ac:dyDescent="0.25">
      <c r="I529"/>
      <c r="J529"/>
    </row>
    <row r="530" spans="9:10" x14ac:dyDescent="0.25">
      <c r="I530"/>
      <c r="J530"/>
    </row>
    <row r="531" spans="9:10" x14ac:dyDescent="0.25">
      <c r="I531"/>
      <c r="J531"/>
    </row>
    <row r="532" spans="9:10" x14ac:dyDescent="0.25">
      <c r="I532"/>
      <c r="J532"/>
    </row>
    <row r="533" spans="9:10" x14ac:dyDescent="0.25">
      <c r="I533"/>
      <c r="J533"/>
    </row>
    <row r="534" spans="9:10" x14ac:dyDescent="0.25">
      <c r="I534"/>
      <c r="J534"/>
    </row>
    <row r="535" spans="9:10" x14ac:dyDescent="0.25">
      <c r="I535"/>
      <c r="J535"/>
    </row>
    <row r="536" spans="9:10" x14ac:dyDescent="0.25">
      <c r="I536"/>
      <c r="J536"/>
    </row>
    <row r="537" spans="9:10" x14ac:dyDescent="0.25">
      <c r="I537"/>
      <c r="J537"/>
    </row>
    <row r="538" spans="9:10" x14ac:dyDescent="0.25">
      <c r="I538"/>
      <c r="J538"/>
    </row>
    <row r="539" spans="9:10" x14ac:dyDescent="0.25">
      <c r="I539"/>
      <c r="J539"/>
    </row>
    <row r="540" spans="9:10" x14ac:dyDescent="0.25">
      <c r="I540"/>
      <c r="J540"/>
    </row>
    <row r="541" spans="9:10" x14ac:dyDescent="0.25">
      <c r="I541"/>
      <c r="J541"/>
    </row>
    <row r="542" spans="9:10" x14ac:dyDescent="0.25">
      <c r="I542"/>
      <c r="J542"/>
    </row>
    <row r="543" spans="9:10" x14ac:dyDescent="0.25">
      <c r="I543"/>
      <c r="J543"/>
    </row>
    <row r="544" spans="9:10" x14ac:dyDescent="0.25">
      <c r="I544"/>
      <c r="J544"/>
    </row>
    <row r="545" spans="9:10" x14ac:dyDescent="0.25">
      <c r="I545"/>
      <c r="J545"/>
    </row>
    <row r="546" spans="9:10" x14ac:dyDescent="0.25">
      <c r="I546"/>
      <c r="J546"/>
    </row>
    <row r="547" spans="9:10" x14ac:dyDescent="0.25">
      <c r="I547"/>
      <c r="J547"/>
    </row>
    <row r="548" spans="9:10" x14ac:dyDescent="0.25">
      <c r="I548"/>
      <c r="J548"/>
    </row>
    <row r="549" spans="9:10" x14ac:dyDescent="0.25">
      <c r="I549"/>
      <c r="J549"/>
    </row>
    <row r="550" spans="9:10" x14ac:dyDescent="0.25">
      <c r="I550"/>
      <c r="J550"/>
    </row>
    <row r="551" spans="9:10" x14ac:dyDescent="0.25">
      <c r="I551"/>
      <c r="J551"/>
    </row>
    <row r="552" spans="9:10" x14ac:dyDescent="0.25">
      <c r="I552"/>
      <c r="J552"/>
    </row>
    <row r="553" spans="9:10" x14ac:dyDescent="0.25">
      <c r="I553"/>
      <c r="J553"/>
    </row>
    <row r="554" spans="9:10" x14ac:dyDescent="0.25">
      <c r="I554"/>
      <c r="J554"/>
    </row>
    <row r="555" spans="9:10" x14ac:dyDescent="0.25">
      <c r="I555"/>
      <c r="J555"/>
    </row>
    <row r="556" spans="9:10" x14ac:dyDescent="0.25">
      <c r="I556"/>
      <c r="J556"/>
    </row>
    <row r="557" spans="9:10" x14ac:dyDescent="0.25">
      <c r="I557"/>
      <c r="J557"/>
    </row>
    <row r="558" spans="9:10" x14ac:dyDescent="0.25">
      <c r="I558"/>
      <c r="J558"/>
    </row>
    <row r="559" spans="9:10" x14ac:dyDescent="0.25">
      <c r="I559"/>
      <c r="J559"/>
    </row>
    <row r="560" spans="9:10" x14ac:dyDescent="0.25">
      <c r="I560"/>
      <c r="J560"/>
    </row>
    <row r="561" spans="9:10" x14ac:dyDescent="0.25">
      <c r="I561"/>
      <c r="J561"/>
    </row>
    <row r="562" spans="9:10" x14ac:dyDescent="0.25">
      <c r="I562"/>
      <c r="J562"/>
    </row>
    <row r="563" spans="9:10" x14ac:dyDescent="0.25">
      <c r="I563"/>
      <c r="J563"/>
    </row>
    <row r="564" spans="9:10" x14ac:dyDescent="0.25">
      <c r="I564"/>
      <c r="J564"/>
    </row>
    <row r="565" spans="9:10" x14ac:dyDescent="0.25">
      <c r="I565"/>
      <c r="J565"/>
    </row>
    <row r="566" spans="9:10" x14ac:dyDescent="0.25">
      <c r="I566"/>
      <c r="J566"/>
    </row>
    <row r="567" spans="9:10" x14ac:dyDescent="0.25">
      <c r="I567"/>
      <c r="J567"/>
    </row>
    <row r="568" spans="9:10" x14ac:dyDescent="0.25">
      <c r="I568"/>
      <c r="J568"/>
    </row>
    <row r="569" spans="9:10" x14ac:dyDescent="0.25">
      <c r="I569"/>
      <c r="J569"/>
    </row>
    <row r="570" spans="9:10" x14ac:dyDescent="0.25">
      <c r="I570"/>
      <c r="J570"/>
    </row>
    <row r="571" spans="9:10" x14ac:dyDescent="0.25">
      <c r="I571"/>
      <c r="J571"/>
    </row>
    <row r="572" spans="9:10" x14ac:dyDescent="0.25">
      <c r="I572"/>
      <c r="J572"/>
    </row>
    <row r="573" spans="9:10" x14ac:dyDescent="0.25">
      <c r="I573"/>
      <c r="J573"/>
    </row>
    <row r="574" spans="9:10" x14ac:dyDescent="0.25">
      <c r="I574"/>
      <c r="J574"/>
    </row>
    <row r="575" spans="9:10" x14ac:dyDescent="0.25">
      <c r="I575"/>
      <c r="J575"/>
    </row>
    <row r="576" spans="9:10" x14ac:dyDescent="0.25">
      <c r="I576"/>
      <c r="J576"/>
    </row>
    <row r="577" spans="9:10" x14ac:dyDescent="0.25">
      <c r="I577"/>
      <c r="J577"/>
    </row>
    <row r="578" spans="9:10" x14ac:dyDescent="0.25">
      <c r="I578"/>
      <c r="J578"/>
    </row>
    <row r="579" spans="9:10" x14ac:dyDescent="0.25">
      <c r="I579"/>
      <c r="J579"/>
    </row>
    <row r="580" spans="9:10" x14ac:dyDescent="0.25">
      <c r="I580"/>
      <c r="J580"/>
    </row>
    <row r="581" spans="9:10" x14ac:dyDescent="0.25">
      <c r="I581"/>
      <c r="J581"/>
    </row>
    <row r="582" spans="9:10" x14ac:dyDescent="0.25">
      <c r="I582"/>
      <c r="J582"/>
    </row>
    <row r="583" spans="9:10" x14ac:dyDescent="0.25">
      <c r="I583"/>
      <c r="J583"/>
    </row>
    <row r="584" spans="9:10" x14ac:dyDescent="0.25">
      <c r="I584"/>
      <c r="J584"/>
    </row>
    <row r="585" spans="9:10" x14ac:dyDescent="0.25">
      <c r="I585"/>
      <c r="J585"/>
    </row>
    <row r="586" spans="9:10" x14ac:dyDescent="0.25">
      <c r="I586"/>
      <c r="J586"/>
    </row>
    <row r="587" spans="9:10" x14ac:dyDescent="0.25">
      <c r="I587"/>
      <c r="J587"/>
    </row>
    <row r="588" spans="9:10" x14ac:dyDescent="0.25">
      <c r="I588"/>
      <c r="J588"/>
    </row>
    <row r="589" spans="9:10" x14ac:dyDescent="0.25">
      <c r="I589"/>
      <c r="J589"/>
    </row>
    <row r="590" spans="9:10" x14ac:dyDescent="0.25">
      <c r="I590"/>
      <c r="J590"/>
    </row>
    <row r="591" spans="9:10" x14ac:dyDescent="0.25">
      <c r="I591"/>
      <c r="J591"/>
    </row>
    <row r="592" spans="9:10" x14ac:dyDescent="0.25">
      <c r="I592"/>
      <c r="J592"/>
    </row>
    <row r="593" spans="9:10" x14ac:dyDescent="0.25">
      <c r="I593"/>
      <c r="J593"/>
    </row>
    <row r="594" spans="9:10" x14ac:dyDescent="0.25">
      <c r="I594"/>
      <c r="J594"/>
    </row>
    <row r="595" spans="9:10" x14ac:dyDescent="0.25">
      <c r="I595"/>
      <c r="J595"/>
    </row>
    <row r="596" spans="9:10" x14ac:dyDescent="0.25">
      <c r="I596"/>
      <c r="J596"/>
    </row>
    <row r="597" spans="9:10" x14ac:dyDescent="0.25">
      <c r="I597"/>
      <c r="J597"/>
    </row>
    <row r="598" spans="9:10" x14ac:dyDescent="0.25">
      <c r="I598"/>
      <c r="J598"/>
    </row>
    <row r="599" spans="9:10" x14ac:dyDescent="0.25">
      <c r="I599"/>
      <c r="J599"/>
    </row>
    <row r="600" spans="9:10" x14ac:dyDescent="0.25">
      <c r="I600"/>
      <c r="J600"/>
    </row>
    <row r="601" spans="9:10" x14ac:dyDescent="0.25">
      <c r="I601"/>
      <c r="J601"/>
    </row>
    <row r="602" spans="9:10" x14ac:dyDescent="0.25">
      <c r="I602"/>
      <c r="J602"/>
    </row>
    <row r="603" spans="9:10" x14ac:dyDescent="0.25">
      <c r="I603"/>
      <c r="J603"/>
    </row>
    <row r="604" spans="9:10" x14ac:dyDescent="0.25">
      <c r="I604"/>
      <c r="J604"/>
    </row>
    <row r="605" spans="9:10" x14ac:dyDescent="0.25">
      <c r="I605"/>
      <c r="J605"/>
    </row>
    <row r="606" spans="9:10" x14ac:dyDescent="0.25">
      <c r="I606"/>
      <c r="J606"/>
    </row>
    <row r="607" spans="9:10" x14ac:dyDescent="0.25">
      <c r="I607"/>
      <c r="J607"/>
    </row>
    <row r="608" spans="9:10" x14ac:dyDescent="0.25">
      <c r="I608"/>
      <c r="J608"/>
    </row>
    <row r="609" spans="9:10" x14ac:dyDescent="0.25">
      <c r="I609"/>
      <c r="J609"/>
    </row>
    <row r="610" spans="9:10" x14ac:dyDescent="0.25">
      <c r="I610"/>
      <c r="J610"/>
    </row>
    <row r="611" spans="9:10" x14ac:dyDescent="0.25">
      <c r="I611"/>
      <c r="J611"/>
    </row>
    <row r="612" spans="9:10" x14ac:dyDescent="0.25">
      <c r="I612"/>
      <c r="J612"/>
    </row>
    <row r="613" spans="9:10" x14ac:dyDescent="0.25">
      <c r="I613"/>
      <c r="J613"/>
    </row>
    <row r="614" spans="9:10" x14ac:dyDescent="0.25">
      <c r="I614"/>
      <c r="J614"/>
    </row>
    <row r="615" spans="9:10" x14ac:dyDescent="0.25">
      <c r="I615"/>
      <c r="J615"/>
    </row>
    <row r="616" spans="9:10" x14ac:dyDescent="0.25">
      <c r="I616"/>
      <c r="J616"/>
    </row>
    <row r="617" spans="9:10" x14ac:dyDescent="0.25">
      <c r="I617"/>
      <c r="J617"/>
    </row>
    <row r="618" spans="9:10" x14ac:dyDescent="0.25">
      <c r="I618"/>
      <c r="J618"/>
    </row>
    <row r="619" spans="9:10" x14ac:dyDescent="0.25">
      <c r="I619"/>
      <c r="J619"/>
    </row>
    <row r="620" spans="9:10" x14ac:dyDescent="0.25">
      <c r="I620"/>
      <c r="J620"/>
    </row>
    <row r="621" spans="9:10" x14ac:dyDescent="0.25">
      <c r="I621"/>
      <c r="J621"/>
    </row>
    <row r="622" spans="9:10" x14ac:dyDescent="0.25">
      <c r="I622"/>
      <c r="J622"/>
    </row>
    <row r="623" spans="9:10" x14ac:dyDescent="0.25">
      <c r="I623"/>
      <c r="J623"/>
    </row>
    <row r="624" spans="9:10" x14ac:dyDescent="0.25">
      <c r="I624"/>
      <c r="J624"/>
    </row>
    <row r="625" spans="9:10" x14ac:dyDescent="0.25">
      <c r="I625"/>
      <c r="J625"/>
    </row>
    <row r="626" spans="9:10" x14ac:dyDescent="0.25">
      <c r="I626"/>
      <c r="J626"/>
    </row>
    <row r="627" spans="9:10" x14ac:dyDescent="0.25">
      <c r="I627"/>
      <c r="J627"/>
    </row>
    <row r="628" spans="9:10" x14ac:dyDescent="0.25">
      <c r="I628"/>
      <c r="J628"/>
    </row>
    <row r="629" spans="9:10" x14ac:dyDescent="0.25">
      <c r="I629"/>
      <c r="J629"/>
    </row>
    <row r="630" spans="9:10" x14ac:dyDescent="0.25">
      <c r="I630"/>
      <c r="J630"/>
    </row>
    <row r="631" spans="9:10" x14ac:dyDescent="0.25">
      <c r="I631"/>
      <c r="J631"/>
    </row>
    <row r="632" spans="9:10" x14ac:dyDescent="0.25">
      <c r="I632"/>
      <c r="J632"/>
    </row>
    <row r="633" spans="9:10" x14ac:dyDescent="0.25">
      <c r="I633"/>
      <c r="J633"/>
    </row>
    <row r="634" spans="9:10" x14ac:dyDescent="0.25">
      <c r="I634"/>
      <c r="J634"/>
    </row>
    <row r="635" spans="9:10" x14ac:dyDescent="0.25">
      <c r="I635"/>
      <c r="J635"/>
    </row>
    <row r="636" spans="9:10" x14ac:dyDescent="0.25">
      <c r="I636"/>
      <c r="J636"/>
    </row>
    <row r="637" spans="9:10" x14ac:dyDescent="0.25">
      <c r="I637"/>
      <c r="J637"/>
    </row>
    <row r="638" spans="9:10" x14ac:dyDescent="0.25">
      <c r="I638"/>
      <c r="J638"/>
    </row>
    <row r="639" spans="9:10" x14ac:dyDescent="0.25">
      <c r="I639"/>
      <c r="J639"/>
    </row>
    <row r="640" spans="9:10" x14ac:dyDescent="0.25">
      <c r="I640"/>
      <c r="J640"/>
    </row>
    <row r="641" spans="9:10" x14ac:dyDescent="0.25">
      <c r="I641"/>
      <c r="J641"/>
    </row>
    <row r="642" spans="9:10" x14ac:dyDescent="0.25">
      <c r="I642"/>
      <c r="J642"/>
    </row>
    <row r="643" spans="9:10" x14ac:dyDescent="0.25">
      <c r="I643"/>
      <c r="J643"/>
    </row>
    <row r="644" spans="9:10" x14ac:dyDescent="0.25">
      <c r="I644"/>
      <c r="J644"/>
    </row>
    <row r="645" spans="9:10" x14ac:dyDescent="0.25">
      <c r="I645"/>
      <c r="J645"/>
    </row>
    <row r="646" spans="9:10" x14ac:dyDescent="0.25">
      <c r="I646"/>
      <c r="J646"/>
    </row>
    <row r="647" spans="9:10" x14ac:dyDescent="0.25">
      <c r="I647"/>
      <c r="J647"/>
    </row>
    <row r="648" spans="9:10" x14ac:dyDescent="0.25">
      <c r="I648"/>
      <c r="J648"/>
    </row>
    <row r="649" spans="9:10" x14ac:dyDescent="0.25">
      <c r="I649"/>
      <c r="J649"/>
    </row>
    <row r="650" spans="9:10" x14ac:dyDescent="0.25">
      <c r="I650"/>
      <c r="J650"/>
    </row>
    <row r="651" spans="9:10" x14ac:dyDescent="0.25">
      <c r="I651"/>
      <c r="J651"/>
    </row>
    <row r="652" spans="9:10" x14ac:dyDescent="0.25">
      <c r="I652"/>
      <c r="J652"/>
    </row>
    <row r="653" spans="9:10" x14ac:dyDescent="0.25">
      <c r="I653"/>
      <c r="J653"/>
    </row>
    <row r="654" spans="9:10" x14ac:dyDescent="0.25">
      <c r="I654"/>
      <c r="J654"/>
    </row>
    <row r="655" spans="9:10" x14ac:dyDescent="0.25">
      <c r="I655"/>
      <c r="J655"/>
    </row>
  </sheetData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P350"/>
  <sheetViews>
    <sheetView workbookViewId="0"/>
  </sheetViews>
  <sheetFormatPr baseColWidth="10" defaultColWidth="11.44140625" defaultRowHeight="13.8" x14ac:dyDescent="0.25"/>
  <cols>
    <col min="1" max="1" width="9.88671875" style="53" customWidth="1"/>
    <col min="2" max="2" width="29.33203125" style="53" customWidth="1"/>
    <col min="3" max="3" width="16.88671875" style="53" customWidth="1"/>
    <col min="4" max="4" width="17.33203125" style="53" customWidth="1"/>
    <col min="5" max="5" width="25" style="53" customWidth="1"/>
    <col min="6" max="6" width="16.6640625" style="53" customWidth="1"/>
    <col min="7" max="7" width="11.44140625" style="53"/>
    <col min="8" max="8" width="14.109375" style="207" hidden="1" customWidth="1"/>
    <col min="9" max="9" width="15.109375" style="207" hidden="1" customWidth="1"/>
    <col min="10" max="12" width="0" style="208" hidden="1" customWidth="1"/>
    <col min="13" max="16" width="0" style="53" hidden="1" customWidth="1"/>
    <col min="17" max="16384" width="11.44140625" style="53"/>
  </cols>
  <sheetData>
    <row r="1" spans="1:16" s="51" customFormat="1" x14ac:dyDescent="0.25">
      <c r="B1" s="103" t="s">
        <v>540</v>
      </c>
      <c r="H1" s="293"/>
      <c r="I1" s="293"/>
      <c r="J1" s="294"/>
      <c r="K1" s="294"/>
      <c r="L1" s="294"/>
      <c r="M1" s="294"/>
      <c r="N1" s="294"/>
      <c r="O1" s="294"/>
      <c r="P1" s="294"/>
    </row>
    <row r="2" spans="1:16" s="52" customFormat="1" ht="50.25" customHeight="1" x14ac:dyDescent="0.25">
      <c r="A2" s="103" t="s">
        <v>0</v>
      </c>
      <c r="B2" s="103" t="s">
        <v>1</v>
      </c>
      <c r="C2" s="103" t="s">
        <v>532</v>
      </c>
      <c r="D2" s="103" t="s">
        <v>533</v>
      </c>
      <c r="E2" s="103" t="s">
        <v>463</v>
      </c>
      <c r="F2" s="110" t="s">
        <v>494</v>
      </c>
      <c r="H2" s="197" t="s">
        <v>541</v>
      </c>
      <c r="I2" s="197" t="s">
        <v>542</v>
      </c>
      <c r="J2" s="211">
        <f>SUM(J3:J347)</f>
        <v>0</v>
      </c>
      <c r="K2" s="211">
        <f t="shared" ref="K2:L2" si="0">SUM(K3:K347)</f>
        <v>0</v>
      </c>
      <c r="L2" s="211">
        <f t="shared" si="0"/>
        <v>0</v>
      </c>
      <c r="M2" s="52" t="s">
        <v>548</v>
      </c>
      <c r="N2" s="52" t="s">
        <v>552</v>
      </c>
    </row>
    <row r="3" spans="1:16" s="51" customFormat="1" x14ac:dyDescent="0.25">
      <c r="A3" s="115">
        <v>1101</v>
      </c>
      <c r="B3" s="72" t="s">
        <v>70</v>
      </c>
      <c r="C3" s="160">
        <v>60858180</v>
      </c>
      <c r="D3" s="160">
        <v>30131067</v>
      </c>
      <c r="E3" s="113">
        <f>C3/D3</f>
        <v>2.0197817754014484</v>
      </c>
      <c r="F3" s="114">
        <f>(E3-$E$349)/$E$350</f>
        <v>0.5768790619555787</v>
      </c>
      <c r="H3" s="197">
        <v>60858180</v>
      </c>
      <c r="I3" s="197">
        <v>30131067</v>
      </c>
      <c r="J3" s="159">
        <f>+H3-C3</f>
        <v>0</v>
      </c>
      <c r="K3" s="196">
        <f>+I3-D3</f>
        <v>0</v>
      </c>
      <c r="L3" s="204">
        <f>(H3/I3)-E3</f>
        <v>0</v>
      </c>
      <c r="M3" s="62">
        <f>+H3/I3</f>
        <v>2.0197817754014484</v>
      </c>
      <c r="N3" s="62">
        <f>(M3-$M$349)/$M$350</f>
        <v>0.5768790619555787</v>
      </c>
      <c r="O3" s="62">
        <f>+N3-F3</f>
        <v>0</v>
      </c>
    </row>
    <row r="4" spans="1:16" s="51" customFormat="1" x14ac:dyDescent="0.25">
      <c r="A4" s="115">
        <v>1107</v>
      </c>
      <c r="B4" s="72" t="s">
        <v>121</v>
      </c>
      <c r="C4" s="160">
        <v>6640313</v>
      </c>
      <c r="D4" s="160">
        <v>13041389</v>
      </c>
      <c r="E4" s="113">
        <f t="shared" ref="E4:E67" si="1">C4/D4</f>
        <v>0.50917222084242719</v>
      </c>
      <c r="F4" s="114">
        <f t="shared" ref="F4:F67" si="2">(E4-$E$349)/$E$350</f>
        <v>0.1410780098887269</v>
      </c>
      <c r="H4" s="197">
        <v>6640313</v>
      </c>
      <c r="I4" s="197">
        <v>13041389</v>
      </c>
      <c r="J4" s="159">
        <f t="shared" ref="J4:J67" si="3">+H4-C4</f>
        <v>0</v>
      </c>
      <c r="K4" s="196">
        <f t="shared" ref="K4:K67" si="4">+I4-D4</f>
        <v>0</v>
      </c>
      <c r="L4" s="204">
        <f t="shared" ref="L4:L67" si="5">(H4/I4)-E4</f>
        <v>0</v>
      </c>
      <c r="M4" s="62">
        <f t="shared" ref="M4:M67" si="6">+H4/I4</f>
        <v>0.50917222084242719</v>
      </c>
      <c r="N4" s="62">
        <f t="shared" ref="N4:N67" si="7">(M4-$M$349)/$M$350</f>
        <v>0.1410780098887269</v>
      </c>
      <c r="O4" s="62">
        <f t="shared" ref="O4:O67" si="8">+N4-F4</f>
        <v>0</v>
      </c>
    </row>
    <row r="5" spans="1:16" s="51" customFormat="1" x14ac:dyDescent="0.25">
      <c r="A5" s="115">
        <v>1401</v>
      </c>
      <c r="B5" s="72" t="s">
        <v>264</v>
      </c>
      <c r="C5" s="160">
        <v>7389143</v>
      </c>
      <c r="D5" s="160">
        <v>11080124</v>
      </c>
      <c r="E5" s="113">
        <f t="shared" si="1"/>
        <v>0.6668826991466883</v>
      </c>
      <c r="F5" s="114">
        <f t="shared" si="2"/>
        <v>0.18657645927926264</v>
      </c>
      <c r="H5" s="197">
        <v>7389143</v>
      </c>
      <c r="I5" s="197">
        <v>11080124</v>
      </c>
      <c r="J5" s="159">
        <f t="shared" si="3"/>
        <v>0</v>
      </c>
      <c r="K5" s="196">
        <f t="shared" si="4"/>
        <v>0</v>
      </c>
      <c r="L5" s="204">
        <f t="shared" si="5"/>
        <v>0</v>
      </c>
      <c r="M5" s="62">
        <f t="shared" si="6"/>
        <v>0.6668826991466883</v>
      </c>
      <c r="N5" s="62">
        <f t="shared" si="7"/>
        <v>0.18657645927926264</v>
      </c>
      <c r="O5" s="62">
        <f t="shared" si="8"/>
        <v>0</v>
      </c>
    </row>
    <row r="6" spans="1:16" s="51" customFormat="1" x14ac:dyDescent="0.25">
      <c r="A6" s="115">
        <v>1402</v>
      </c>
      <c r="B6" s="72" t="s">
        <v>97</v>
      </c>
      <c r="C6" s="160">
        <v>42897</v>
      </c>
      <c r="D6" s="160">
        <v>1594582</v>
      </c>
      <c r="E6" s="113">
        <f t="shared" si="1"/>
        <v>2.6901720952575658E-2</v>
      </c>
      <c r="F6" s="114">
        <f t="shared" si="2"/>
        <v>1.946100787199954E-3</v>
      </c>
      <c r="H6" s="197">
        <v>42897</v>
      </c>
      <c r="I6" s="197">
        <v>1594582</v>
      </c>
      <c r="J6" s="159">
        <f t="shared" si="3"/>
        <v>0</v>
      </c>
      <c r="K6" s="196">
        <f t="shared" si="4"/>
        <v>0</v>
      </c>
      <c r="L6" s="204">
        <f t="shared" si="5"/>
        <v>0</v>
      </c>
      <c r="M6" s="62">
        <f t="shared" si="6"/>
        <v>2.6901720952575658E-2</v>
      </c>
      <c r="N6" s="62">
        <f t="shared" si="7"/>
        <v>1.946100787199954E-3</v>
      </c>
      <c r="O6" s="62">
        <f t="shared" si="8"/>
        <v>0</v>
      </c>
    </row>
    <row r="7" spans="1:16" s="51" customFormat="1" x14ac:dyDescent="0.25">
      <c r="A7" s="115">
        <v>1403</v>
      </c>
      <c r="B7" s="72" t="s">
        <v>280</v>
      </c>
      <c r="C7" s="160">
        <v>325151</v>
      </c>
      <c r="D7" s="160">
        <v>2995071</v>
      </c>
      <c r="E7" s="113">
        <f t="shared" si="1"/>
        <v>0.10856203408867436</v>
      </c>
      <c r="F7" s="114">
        <f t="shared" si="2"/>
        <v>2.5504571120858844E-2</v>
      </c>
      <c r="H7" s="197">
        <v>325151</v>
      </c>
      <c r="I7" s="197">
        <v>2995071</v>
      </c>
      <c r="J7" s="159">
        <f t="shared" si="3"/>
        <v>0</v>
      </c>
      <c r="K7" s="196">
        <f t="shared" si="4"/>
        <v>0</v>
      </c>
      <c r="L7" s="204">
        <f t="shared" si="5"/>
        <v>0</v>
      </c>
      <c r="M7" s="62">
        <f t="shared" si="6"/>
        <v>0.10856203408867436</v>
      </c>
      <c r="N7" s="62">
        <f t="shared" si="7"/>
        <v>2.5504571120858844E-2</v>
      </c>
      <c r="O7" s="62">
        <f t="shared" si="8"/>
        <v>0</v>
      </c>
    </row>
    <row r="8" spans="1:16" s="51" customFormat="1" x14ac:dyDescent="0.25">
      <c r="A8" s="115">
        <v>1404</v>
      </c>
      <c r="B8" s="72" t="s">
        <v>281</v>
      </c>
      <c r="C8" s="160">
        <v>919109</v>
      </c>
      <c r="D8" s="160">
        <v>3823491</v>
      </c>
      <c r="E8" s="113">
        <f t="shared" si="1"/>
        <v>0.24038476878852336</v>
      </c>
      <c r="F8" s="114">
        <f t="shared" si="2"/>
        <v>6.3534574502701682E-2</v>
      </c>
      <c r="H8" s="197">
        <v>919109</v>
      </c>
      <c r="I8" s="197">
        <v>3823491</v>
      </c>
      <c r="J8" s="159">
        <f t="shared" si="3"/>
        <v>0</v>
      </c>
      <c r="K8" s="196">
        <f t="shared" si="4"/>
        <v>0</v>
      </c>
      <c r="L8" s="204">
        <f t="shared" si="5"/>
        <v>0</v>
      </c>
      <c r="M8" s="62">
        <f t="shared" si="6"/>
        <v>0.24038476878852336</v>
      </c>
      <c r="N8" s="62">
        <f t="shared" si="7"/>
        <v>6.3534574502701682E-2</v>
      </c>
      <c r="O8" s="62">
        <f t="shared" si="8"/>
        <v>0</v>
      </c>
    </row>
    <row r="9" spans="1:16" s="51" customFormat="1" x14ac:dyDescent="0.25">
      <c r="A9" s="115">
        <v>1405</v>
      </c>
      <c r="B9" s="72" t="s">
        <v>69</v>
      </c>
      <c r="C9" s="160">
        <v>4007383</v>
      </c>
      <c r="D9" s="160">
        <v>3053369</v>
      </c>
      <c r="E9" s="113">
        <f t="shared" si="1"/>
        <v>1.3124463502445987</v>
      </c>
      <c r="F9" s="114">
        <f t="shared" si="2"/>
        <v>0.37281738267042686</v>
      </c>
      <c r="H9" s="197">
        <v>4007383</v>
      </c>
      <c r="I9" s="197">
        <v>3053369</v>
      </c>
      <c r="J9" s="159">
        <f t="shared" si="3"/>
        <v>0</v>
      </c>
      <c r="K9" s="196">
        <f t="shared" si="4"/>
        <v>0</v>
      </c>
      <c r="L9" s="204">
        <f t="shared" si="5"/>
        <v>0</v>
      </c>
      <c r="M9" s="62">
        <f t="shared" si="6"/>
        <v>1.3124463502445987</v>
      </c>
      <c r="N9" s="62">
        <f t="shared" si="7"/>
        <v>0.37281738267042686</v>
      </c>
      <c r="O9" s="62">
        <f t="shared" si="8"/>
        <v>0</v>
      </c>
    </row>
    <row r="10" spans="1:16" s="51" customFormat="1" x14ac:dyDescent="0.25">
      <c r="A10" s="115">
        <v>2101</v>
      </c>
      <c r="B10" s="72" t="s">
        <v>128</v>
      </c>
      <c r="C10" s="160">
        <v>69490533</v>
      </c>
      <c r="D10" s="160">
        <v>40136719</v>
      </c>
      <c r="E10" s="113">
        <f t="shared" si="1"/>
        <v>1.7313456289239786</v>
      </c>
      <c r="F10" s="114">
        <f t="shared" si="2"/>
        <v>0.49366710575576195</v>
      </c>
      <c r="H10" s="197">
        <v>69490533</v>
      </c>
      <c r="I10" s="197">
        <v>40136719</v>
      </c>
      <c r="J10" s="159">
        <f t="shared" si="3"/>
        <v>0</v>
      </c>
      <c r="K10" s="196">
        <f t="shared" si="4"/>
        <v>0</v>
      </c>
      <c r="L10" s="204">
        <f t="shared" si="5"/>
        <v>0</v>
      </c>
      <c r="M10" s="62">
        <f t="shared" si="6"/>
        <v>1.7313456289239786</v>
      </c>
      <c r="N10" s="62">
        <f t="shared" si="7"/>
        <v>0.49366710575576195</v>
      </c>
      <c r="O10" s="62">
        <f t="shared" si="8"/>
        <v>0</v>
      </c>
    </row>
    <row r="11" spans="1:16" s="51" customFormat="1" x14ac:dyDescent="0.25">
      <c r="A11" s="115">
        <v>2102</v>
      </c>
      <c r="B11" s="72" t="s">
        <v>217</v>
      </c>
      <c r="C11" s="160">
        <v>10412452</v>
      </c>
      <c r="D11" s="160">
        <v>6220514</v>
      </c>
      <c r="E11" s="113">
        <f t="shared" si="1"/>
        <v>1.6738893281166154</v>
      </c>
      <c r="F11" s="114">
        <f t="shared" si="2"/>
        <v>0.47709133588581171</v>
      </c>
      <c r="H11" s="197">
        <v>10412452</v>
      </c>
      <c r="I11" s="197">
        <v>6220514</v>
      </c>
      <c r="J11" s="159">
        <f t="shared" si="3"/>
        <v>0</v>
      </c>
      <c r="K11" s="196">
        <f t="shared" si="4"/>
        <v>0</v>
      </c>
      <c r="L11" s="204">
        <f t="shared" si="5"/>
        <v>0</v>
      </c>
      <c r="M11" s="62">
        <f t="shared" si="6"/>
        <v>1.6738893281166154</v>
      </c>
      <c r="N11" s="62">
        <f t="shared" si="7"/>
        <v>0.47709133588581171</v>
      </c>
      <c r="O11" s="62">
        <f t="shared" si="8"/>
        <v>0</v>
      </c>
    </row>
    <row r="12" spans="1:16" s="51" customFormat="1" x14ac:dyDescent="0.25">
      <c r="A12" s="115">
        <v>2103</v>
      </c>
      <c r="B12" s="72" t="s">
        <v>58</v>
      </c>
      <c r="C12" s="160">
        <v>7180845</v>
      </c>
      <c r="D12" s="160">
        <v>3677544</v>
      </c>
      <c r="E12" s="113">
        <f t="shared" si="1"/>
        <v>1.9526197375204757</v>
      </c>
      <c r="F12" s="114">
        <f t="shared" si="2"/>
        <v>0.55750324993377132</v>
      </c>
      <c r="H12" s="197">
        <v>7180845</v>
      </c>
      <c r="I12" s="197">
        <v>3677544</v>
      </c>
      <c r="J12" s="159">
        <f t="shared" si="3"/>
        <v>0</v>
      </c>
      <c r="K12" s="196">
        <f t="shared" si="4"/>
        <v>0</v>
      </c>
      <c r="L12" s="204">
        <f t="shared" si="5"/>
        <v>0</v>
      </c>
      <c r="M12" s="62">
        <f t="shared" si="6"/>
        <v>1.9526197375204757</v>
      </c>
      <c r="N12" s="62">
        <f t="shared" si="7"/>
        <v>0.55750324993377132</v>
      </c>
      <c r="O12" s="62">
        <f t="shared" si="8"/>
        <v>0</v>
      </c>
    </row>
    <row r="13" spans="1:16" s="51" customFormat="1" x14ac:dyDescent="0.25">
      <c r="A13" s="115">
        <v>2104</v>
      </c>
      <c r="B13" s="72" t="s">
        <v>54</v>
      </c>
      <c r="C13" s="160">
        <v>2574276</v>
      </c>
      <c r="D13" s="160">
        <v>4382768</v>
      </c>
      <c r="E13" s="113">
        <f t="shared" si="1"/>
        <v>0.58736305458103188</v>
      </c>
      <c r="F13" s="114">
        <f t="shared" si="2"/>
        <v>0.16363555793443327</v>
      </c>
      <c r="H13" s="197">
        <v>2574276</v>
      </c>
      <c r="I13" s="197">
        <v>4382768</v>
      </c>
      <c r="J13" s="159">
        <f t="shared" si="3"/>
        <v>0</v>
      </c>
      <c r="K13" s="196">
        <f t="shared" si="4"/>
        <v>0</v>
      </c>
      <c r="L13" s="204">
        <f t="shared" si="5"/>
        <v>0</v>
      </c>
      <c r="M13" s="62">
        <f t="shared" si="6"/>
        <v>0.58736305458103188</v>
      </c>
      <c r="N13" s="62">
        <f t="shared" si="7"/>
        <v>0.16363555793443327</v>
      </c>
      <c r="O13" s="62">
        <f t="shared" si="8"/>
        <v>0</v>
      </c>
    </row>
    <row r="14" spans="1:16" s="51" customFormat="1" x14ac:dyDescent="0.25">
      <c r="A14" s="115">
        <v>2201</v>
      </c>
      <c r="B14" s="72" t="s">
        <v>110</v>
      </c>
      <c r="C14" s="160">
        <v>30729657</v>
      </c>
      <c r="D14" s="160">
        <v>25633591</v>
      </c>
      <c r="E14" s="113">
        <f t="shared" si="1"/>
        <v>1.1988042174816631</v>
      </c>
      <c r="F14" s="114">
        <f t="shared" si="2"/>
        <v>0.34003236494844796</v>
      </c>
      <c r="H14" s="197">
        <v>30729657</v>
      </c>
      <c r="I14" s="197">
        <v>25633591</v>
      </c>
      <c r="J14" s="159">
        <f t="shared" si="3"/>
        <v>0</v>
      </c>
      <c r="K14" s="196">
        <f t="shared" si="4"/>
        <v>0</v>
      </c>
      <c r="L14" s="204">
        <f t="shared" si="5"/>
        <v>0</v>
      </c>
      <c r="M14" s="62">
        <f t="shared" si="6"/>
        <v>1.1988042174816631</v>
      </c>
      <c r="N14" s="62">
        <f t="shared" si="7"/>
        <v>0.34003236494844796</v>
      </c>
      <c r="O14" s="62">
        <f t="shared" si="8"/>
        <v>0</v>
      </c>
    </row>
    <row r="15" spans="1:16" s="51" customFormat="1" x14ac:dyDescent="0.25">
      <c r="A15" s="115">
        <v>2202</v>
      </c>
      <c r="B15" s="72" t="s">
        <v>282</v>
      </c>
      <c r="C15" s="160">
        <v>35700</v>
      </c>
      <c r="D15" s="160">
        <v>1771186</v>
      </c>
      <c r="E15" s="113">
        <f t="shared" si="1"/>
        <v>2.0155985876130458E-2</v>
      </c>
      <c r="F15" s="114">
        <f t="shared" si="2"/>
        <v>0</v>
      </c>
      <c r="H15" s="197">
        <v>35700</v>
      </c>
      <c r="I15" s="197">
        <v>1771186</v>
      </c>
      <c r="J15" s="159">
        <f t="shared" si="3"/>
        <v>0</v>
      </c>
      <c r="K15" s="196">
        <f t="shared" si="4"/>
        <v>0</v>
      </c>
      <c r="L15" s="204">
        <f t="shared" si="5"/>
        <v>0</v>
      </c>
      <c r="M15" s="62">
        <f t="shared" si="6"/>
        <v>2.0155985876130458E-2</v>
      </c>
      <c r="N15" s="62">
        <f t="shared" si="7"/>
        <v>0</v>
      </c>
      <c r="O15" s="62">
        <f t="shared" si="8"/>
        <v>0</v>
      </c>
    </row>
    <row r="16" spans="1:16" s="51" customFormat="1" x14ac:dyDescent="0.25">
      <c r="A16" s="115">
        <v>2203</v>
      </c>
      <c r="B16" s="72" t="s">
        <v>36</v>
      </c>
      <c r="C16" s="160">
        <v>3889029</v>
      </c>
      <c r="D16" s="160">
        <v>4658802</v>
      </c>
      <c r="E16" s="113">
        <f t="shared" si="1"/>
        <v>0.83477018340766573</v>
      </c>
      <c r="F16" s="114">
        <f t="shared" si="2"/>
        <v>0.23501090883571971</v>
      </c>
      <c r="H16" s="197">
        <v>3889029</v>
      </c>
      <c r="I16" s="197">
        <v>4658802</v>
      </c>
      <c r="J16" s="159">
        <f t="shared" si="3"/>
        <v>0</v>
      </c>
      <c r="K16" s="196">
        <f t="shared" si="4"/>
        <v>0</v>
      </c>
      <c r="L16" s="204">
        <f t="shared" si="5"/>
        <v>0</v>
      </c>
      <c r="M16" s="62">
        <f t="shared" si="6"/>
        <v>0.83477018340766573</v>
      </c>
      <c r="N16" s="62">
        <f t="shared" si="7"/>
        <v>0.23501090883571971</v>
      </c>
      <c r="O16" s="62">
        <f t="shared" si="8"/>
        <v>0</v>
      </c>
    </row>
    <row r="17" spans="1:15" s="51" customFormat="1" x14ac:dyDescent="0.25">
      <c r="A17" s="115">
        <v>2301</v>
      </c>
      <c r="B17" s="72" t="s">
        <v>39</v>
      </c>
      <c r="C17" s="160">
        <v>2555578</v>
      </c>
      <c r="D17" s="160">
        <v>4038301</v>
      </c>
      <c r="E17" s="113">
        <f t="shared" si="1"/>
        <v>0.63283494717209043</v>
      </c>
      <c r="F17" s="114">
        <f t="shared" si="2"/>
        <v>0.17675390381729053</v>
      </c>
      <c r="H17" s="197">
        <v>2555578</v>
      </c>
      <c r="I17" s="197">
        <v>4038301</v>
      </c>
      <c r="J17" s="159">
        <f t="shared" si="3"/>
        <v>0</v>
      </c>
      <c r="K17" s="196">
        <f t="shared" si="4"/>
        <v>0</v>
      </c>
      <c r="L17" s="204">
        <f t="shared" si="5"/>
        <v>0</v>
      </c>
      <c r="M17" s="62">
        <f t="shared" si="6"/>
        <v>0.63283494717209043</v>
      </c>
      <c r="N17" s="62">
        <f t="shared" si="7"/>
        <v>0.17675390381729053</v>
      </c>
      <c r="O17" s="62">
        <f t="shared" si="8"/>
        <v>0</v>
      </c>
    </row>
    <row r="18" spans="1:15" s="51" customFormat="1" x14ac:dyDescent="0.25">
      <c r="A18" s="115">
        <v>2302</v>
      </c>
      <c r="B18" s="72" t="s">
        <v>152</v>
      </c>
      <c r="C18" s="160">
        <v>2928574</v>
      </c>
      <c r="D18" s="160">
        <v>3287755</v>
      </c>
      <c r="E18" s="113">
        <f t="shared" si="1"/>
        <v>0.89075189605064853</v>
      </c>
      <c r="F18" s="114">
        <f t="shared" si="2"/>
        <v>0.25116126959087726</v>
      </c>
      <c r="H18" s="197">
        <v>2928574</v>
      </c>
      <c r="I18" s="197">
        <v>3287755</v>
      </c>
      <c r="J18" s="159">
        <f t="shared" si="3"/>
        <v>0</v>
      </c>
      <c r="K18" s="196">
        <f t="shared" si="4"/>
        <v>0</v>
      </c>
      <c r="L18" s="204">
        <f t="shared" si="5"/>
        <v>0</v>
      </c>
      <c r="M18" s="62">
        <f t="shared" si="6"/>
        <v>0.89075189605064853</v>
      </c>
      <c r="N18" s="62">
        <f t="shared" si="7"/>
        <v>0.25116126959087726</v>
      </c>
      <c r="O18" s="62">
        <f t="shared" si="8"/>
        <v>0</v>
      </c>
    </row>
    <row r="19" spans="1:15" s="51" customFormat="1" x14ac:dyDescent="0.25">
      <c r="A19" s="115">
        <v>3101</v>
      </c>
      <c r="B19" s="72" t="s">
        <v>260</v>
      </c>
      <c r="C19" s="160">
        <v>27581158</v>
      </c>
      <c r="D19" s="160">
        <v>20101149</v>
      </c>
      <c r="E19" s="113">
        <f t="shared" si="1"/>
        <v>1.3721184793963768</v>
      </c>
      <c r="F19" s="114">
        <f t="shared" si="2"/>
        <v>0.39003240463618255</v>
      </c>
      <c r="H19" s="197">
        <v>27581158</v>
      </c>
      <c r="I19" s="197">
        <v>20101149</v>
      </c>
      <c r="J19" s="159">
        <f t="shared" si="3"/>
        <v>0</v>
      </c>
      <c r="K19" s="196">
        <f t="shared" si="4"/>
        <v>0</v>
      </c>
      <c r="L19" s="204">
        <f t="shared" si="5"/>
        <v>0</v>
      </c>
      <c r="M19" s="62">
        <f t="shared" si="6"/>
        <v>1.3721184793963768</v>
      </c>
      <c r="N19" s="62">
        <f t="shared" si="7"/>
        <v>0.39003240463618255</v>
      </c>
      <c r="O19" s="62">
        <f t="shared" si="8"/>
        <v>0</v>
      </c>
    </row>
    <row r="20" spans="1:15" s="51" customFormat="1" x14ac:dyDescent="0.25">
      <c r="A20" s="115">
        <v>3102</v>
      </c>
      <c r="B20" s="72" t="s">
        <v>276</v>
      </c>
      <c r="C20" s="160">
        <v>3472571</v>
      </c>
      <c r="D20" s="160">
        <v>4341169</v>
      </c>
      <c r="E20" s="113">
        <f t="shared" si="1"/>
        <v>0.79991610554668569</v>
      </c>
      <c r="F20" s="114">
        <f t="shared" si="2"/>
        <v>0.22495573358888421</v>
      </c>
      <c r="H20" s="197">
        <v>3472571</v>
      </c>
      <c r="I20" s="197">
        <v>4341169</v>
      </c>
      <c r="J20" s="159">
        <f t="shared" si="3"/>
        <v>0</v>
      </c>
      <c r="K20" s="196">
        <f t="shared" si="4"/>
        <v>0</v>
      </c>
      <c r="L20" s="204">
        <f t="shared" si="5"/>
        <v>0</v>
      </c>
      <c r="M20" s="62">
        <f t="shared" si="6"/>
        <v>0.79991610554668569</v>
      </c>
      <c r="N20" s="62">
        <f t="shared" si="7"/>
        <v>0.22495573358888421</v>
      </c>
      <c r="O20" s="62">
        <f t="shared" si="8"/>
        <v>0</v>
      </c>
    </row>
    <row r="21" spans="1:15" s="51" customFormat="1" x14ac:dyDescent="0.25">
      <c r="A21" s="115">
        <v>3103</v>
      </c>
      <c r="B21" s="72" t="s">
        <v>17</v>
      </c>
      <c r="C21" s="160">
        <v>6871581</v>
      </c>
      <c r="D21" s="160">
        <v>8994217</v>
      </c>
      <c r="E21" s="113">
        <f t="shared" si="1"/>
        <v>0.76399991238814902</v>
      </c>
      <c r="F21" s="114">
        <f t="shared" si="2"/>
        <v>0.21459414497223087</v>
      </c>
      <c r="H21" s="197">
        <v>6871581</v>
      </c>
      <c r="I21" s="197">
        <v>8994217</v>
      </c>
      <c r="J21" s="159">
        <f t="shared" si="3"/>
        <v>0</v>
      </c>
      <c r="K21" s="196">
        <f t="shared" si="4"/>
        <v>0</v>
      </c>
      <c r="L21" s="204">
        <f t="shared" si="5"/>
        <v>0</v>
      </c>
      <c r="M21" s="62">
        <f t="shared" si="6"/>
        <v>0.76399991238814902</v>
      </c>
      <c r="N21" s="62">
        <f t="shared" si="7"/>
        <v>0.21459414497223087</v>
      </c>
      <c r="O21" s="62">
        <f t="shared" si="8"/>
        <v>0</v>
      </c>
    </row>
    <row r="22" spans="1:15" s="51" customFormat="1" x14ac:dyDescent="0.25">
      <c r="A22" s="115">
        <v>3201</v>
      </c>
      <c r="B22" s="72" t="s">
        <v>2</v>
      </c>
      <c r="C22" s="160">
        <v>3468500</v>
      </c>
      <c r="D22" s="160">
        <v>5540599</v>
      </c>
      <c r="E22" s="113">
        <f t="shared" si="1"/>
        <v>0.62601534599417863</v>
      </c>
      <c r="F22" s="114">
        <f t="shared" si="2"/>
        <v>0.17478649313923619</v>
      </c>
      <c r="H22" s="197">
        <v>3468500</v>
      </c>
      <c r="I22" s="197">
        <v>5540599</v>
      </c>
      <c r="J22" s="159">
        <f t="shared" si="3"/>
        <v>0</v>
      </c>
      <c r="K22" s="196">
        <f t="shared" si="4"/>
        <v>0</v>
      </c>
      <c r="L22" s="204">
        <f t="shared" si="5"/>
        <v>0</v>
      </c>
      <c r="M22" s="62">
        <f t="shared" si="6"/>
        <v>0.62601534599417863</v>
      </c>
      <c r="N22" s="62">
        <f t="shared" si="7"/>
        <v>0.17478649313923619</v>
      </c>
      <c r="O22" s="62">
        <f t="shared" si="8"/>
        <v>0</v>
      </c>
    </row>
    <row r="23" spans="1:15" s="51" customFormat="1" x14ac:dyDescent="0.25">
      <c r="A23" s="115">
        <v>3202</v>
      </c>
      <c r="B23" s="72" t="s">
        <v>283</v>
      </c>
      <c r="C23" s="160">
        <v>2869295</v>
      </c>
      <c r="D23" s="160">
        <v>4887794</v>
      </c>
      <c r="E23" s="113">
        <f t="shared" si="1"/>
        <v>0.58703271864567119</v>
      </c>
      <c r="F23" s="114">
        <f t="shared" si="2"/>
        <v>0.163540258161086</v>
      </c>
      <c r="H23" s="197">
        <v>2869295</v>
      </c>
      <c r="I23" s="197">
        <v>4887794</v>
      </c>
      <c r="J23" s="159">
        <f t="shared" si="3"/>
        <v>0</v>
      </c>
      <c r="K23" s="196">
        <f t="shared" si="4"/>
        <v>0</v>
      </c>
      <c r="L23" s="204">
        <f t="shared" si="5"/>
        <v>0</v>
      </c>
      <c r="M23" s="62">
        <f t="shared" si="6"/>
        <v>0.58703271864567119</v>
      </c>
      <c r="N23" s="62">
        <f t="shared" si="7"/>
        <v>0.163540258161086</v>
      </c>
      <c r="O23" s="62">
        <f t="shared" si="8"/>
        <v>0</v>
      </c>
    </row>
    <row r="24" spans="1:15" s="51" customFormat="1" x14ac:dyDescent="0.25">
      <c r="A24" s="115">
        <v>3301</v>
      </c>
      <c r="B24" s="72" t="s">
        <v>284</v>
      </c>
      <c r="C24" s="160">
        <v>6686421</v>
      </c>
      <c r="D24" s="160">
        <v>9498200</v>
      </c>
      <c r="E24" s="113">
        <f t="shared" si="1"/>
        <v>0.70396717272746412</v>
      </c>
      <c r="F24" s="114">
        <f t="shared" si="2"/>
        <v>0.19727508921515322</v>
      </c>
      <c r="H24" s="197">
        <v>6686421</v>
      </c>
      <c r="I24" s="197">
        <v>9498200</v>
      </c>
      <c r="J24" s="159">
        <f t="shared" si="3"/>
        <v>0</v>
      </c>
      <c r="K24" s="196">
        <f t="shared" si="4"/>
        <v>0</v>
      </c>
      <c r="L24" s="204">
        <f t="shared" si="5"/>
        <v>0</v>
      </c>
      <c r="M24" s="62">
        <f t="shared" si="6"/>
        <v>0.70396717272746412</v>
      </c>
      <c r="N24" s="62">
        <f t="shared" si="7"/>
        <v>0.19727508921515322</v>
      </c>
      <c r="O24" s="62">
        <f t="shared" si="8"/>
        <v>0</v>
      </c>
    </row>
    <row r="25" spans="1:15" s="51" customFormat="1" x14ac:dyDescent="0.25">
      <c r="A25" s="115">
        <v>3302</v>
      </c>
      <c r="B25" s="72" t="s">
        <v>153</v>
      </c>
      <c r="C25" s="160">
        <v>1485628</v>
      </c>
      <c r="D25" s="160">
        <v>2981279</v>
      </c>
      <c r="E25" s="113">
        <f t="shared" si="1"/>
        <v>0.49831901006245977</v>
      </c>
      <c r="F25" s="114">
        <f t="shared" si="2"/>
        <v>0.13794692902012096</v>
      </c>
      <c r="H25" s="197">
        <v>1485628</v>
      </c>
      <c r="I25" s="197">
        <v>2981279</v>
      </c>
      <c r="J25" s="159">
        <f t="shared" si="3"/>
        <v>0</v>
      </c>
      <c r="K25" s="196">
        <f t="shared" si="4"/>
        <v>0</v>
      </c>
      <c r="L25" s="204">
        <f t="shared" si="5"/>
        <v>0</v>
      </c>
      <c r="M25" s="62">
        <f t="shared" si="6"/>
        <v>0.49831901006245977</v>
      </c>
      <c r="N25" s="62">
        <f t="shared" si="7"/>
        <v>0.13794692902012096</v>
      </c>
      <c r="O25" s="62">
        <f t="shared" si="8"/>
        <v>0</v>
      </c>
    </row>
    <row r="26" spans="1:15" s="51" customFormat="1" x14ac:dyDescent="0.25">
      <c r="A26" s="115">
        <v>3303</v>
      </c>
      <c r="B26" s="72" t="s">
        <v>270</v>
      </c>
      <c r="C26" s="160">
        <v>716892</v>
      </c>
      <c r="D26" s="160">
        <v>1645383</v>
      </c>
      <c r="E26" s="113">
        <f t="shared" si="1"/>
        <v>0.43569916548305165</v>
      </c>
      <c r="F26" s="114">
        <f t="shared" si="2"/>
        <v>0.11988151028527436</v>
      </c>
      <c r="H26" s="197">
        <v>716892</v>
      </c>
      <c r="I26" s="197">
        <v>1645383</v>
      </c>
      <c r="J26" s="159">
        <f t="shared" si="3"/>
        <v>0</v>
      </c>
      <c r="K26" s="196">
        <f t="shared" si="4"/>
        <v>0</v>
      </c>
      <c r="L26" s="204">
        <f t="shared" si="5"/>
        <v>0</v>
      </c>
      <c r="M26" s="62">
        <f t="shared" si="6"/>
        <v>0.43569916548305165</v>
      </c>
      <c r="N26" s="62">
        <f t="shared" si="7"/>
        <v>0.11988151028527436</v>
      </c>
      <c r="O26" s="62">
        <f t="shared" si="8"/>
        <v>0</v>
      </c>
    </row>
    <row r="27" spans="1:15" s="51" customFormat="1" x14ac:dyDescent="0.25">
      <c r="A27" s="115">
        <v>3304</v>
      </c>
      <c r="B27" s="72" t="s">
        <v>50</v>
      </c>
      <c r="C27" s="160">
        <v>3866411</v>
      </c>
      <c r="D27" s="160">
        <v>3411911</v>
      </c>
      <c r="E27" s="113">
        <f t="shared" si="1"/>
        <v>1.1332098052967969</v>
      </c>
      <c r="F27" s="114">
        <f t="shared" si="2"/>
        <v>0.32110880276548781</v>
      </c>
      <c r="H27" s="197">
        <v>3866411</v>
      </c>
      <c r="I27" s="197">
        <v>3411911</v>
      </c>
      <c r="J27" s="159">
        <f t="shared" si="3"/>
        <v>0</v>
      </c>
      <c r="K27" s="196">
        <f t="shared" si="4"/>
        <v>0</v>
      </c>
      <c r="L27" s="204">
        <f t="shared" si="5"/>
        <v>0</v>
      </c>
      <c r="M27" s="62">
        <f t="shared" si="6"/>
        <v>1.1332098052967969</v>
      </c>
      <c r="N27" s="62">
        <f t="shared" si="7"/>
        <v>0.32110880276548781</v>
      </c>
      <c r="O27" s="62">
        <f t="shared" si="8"/>
        <v>0</v>
      </c>
    </row>
    <row r="28" spans="1:15" s="51" customFormat="1" x14ac:dyDescent="0.25">
      <c r="A28" s="115">
        <v>4101</v>
      </c>
      <c r="B28" s="72" t="s">
        <v>57</v>
      </c>
      <c r="C28" s="160">
        <v>32745082</v>
      </c>
      <c r="D28" s="160">
        <v>33054229</v>
      </c>
      <c r="E28" s="113">
        <f t="shared" si="1"/>
        <v>0.9906472784465794</v>
      </c>
      <c r="F28" s="114">
        <f t="shared" si="2"/>
        <v>0.2799804390535488</v>
      </c>
      <c r="H28" s="197">
        <v>32745082</v>
      </c>
      <c r="I28" s="197">
        <v>33054229</v>
      </c>
      <c r="J28" s="159">
        <f t="shared" si="3"/>
        <v>0</v>
      </c>
      <c r="K28" s="196">
        <f t="shared" si="4"/>
        <v>0</v>
      </c>
      <c r="L28" s="204">
        <f t="shared" si="5"/>
        <v>0</v>
      </c>
      <c r="M28" s="62">
        <f t="shared" si="6"/>
        <v>0.9906472784465794</v>
      </c>
      <c r="N28" s="62">
        <f t="shared" si="7"/>
        <v>0.2799804390535488</v>
      </c>
      <c r="O28" s="62">
        <f t="shared" si="8"/>
        <v>0</v>
      </c>
    </row>
    <row r="29" spans="1:15" s="51" customFormat="1" x14ac:dyDescent="0.25">
      <c r="A29" s="115">
        <v>4102</v>
      </c>
      <c r="B29" s="72" t="s">
        <v>61</v>
      </c>
      <c r="C29" s="160">
        <v>40171635</v>
      </c>
      <c r="D29" s="160">
        <v>32561144</v>
      </c>
      <c r="E29" s="113">
        <f t="shared" si="1"/>
        <v>1.2337292264669817</v>
      </c>
      <c r="F29" s="114">
        <f t="shared" si="2"/>
        <v>0.35010800336428549</v>
      </c>
      <c r="H29" s="197">
        <v>40171635</v>
      </c>
      <c r="I29" s="197">
        <v>32561144</v>
      </c>
      <c r="J29" s="159">
        <f t="shared" si="3"/>
        <v>0</v>
      </c>
      <c r="K29" s="196">
        <f t="shared" si="4"/>
        <v>0</v>
      </c>
      <c r="L29" s="204">
        <f t="shared" si="5"/>
        <v>0</v>
      </c>
      <c r="M29" s="62">
        <f t="shared" si="6"/>
        <v>1.2337292264669817</v>
      </c>
      <c r="N29" s="62">
        <f t="shared" si="7"/>
        <v>0.35010800336428549</v>
      </c>
      <c r="O29" s="62">
        <f t="shared" si="8"/>
        <v>0</v>
      </c>
    </row>
    <row r="30" spans="1:15" s="51" customFormat="1" x14ac:dyDescent="0.25">
      <c r="A30" s="115">
        <v>4103</v>
      </c>
      <c r="B30" s="72" t="s">
        <v>285</v>
      </c>
      <c r="C30" s="160">
        <v>2519447</v>
      </c>
      <c r="D30" s="160">
        <v>2833739</v>
      </c>
      <c r="E30" s="113">
        <f t="shared" si="1"/>
        <v>0.88908929156848959</v>
      </c>
      <c r="F30" s="114">
        <f t="shared" si="2"/>
        <v>0.250681618988702</v>
      </c>
      <c r="H30" s="197">
        <v>2519447</v>
      </c>
      <c r="I30" s="197">
        <v>2833739</v>
      </c>
      <c r="J30" s="159">
        <f t="shared" si="3"/>
        <v>0</v>
      </c>
      <c r="K30" s="196">
        <f t="shared" si="4"/>
        <v>0</v>
      </c>
      <c r="L30" s="204">
        <f t="shared" si="5"/>
        <v>0</v>
      </c>
      <c r="M30" s="62">
        <f t="shared" si="6"/>
        <v>0.88908929156848959</v>
      </c>
      <c r="N30" s="62">
        <f t="shared" si="7"/>
        <v>0.250681618988702</v>
      </c>
      <c r="O30" s="62">
        <f t="shared" si="8"/>
        <v>0</v>
      </c>
    </row>
    <row r="31" spans="1:15" s="51" customFormat="1" x14ac:dyDescent="0.25">
      <c r="A31" s="115">
        <v>4104</v>
      </c>
      <c r="B31" s="72" t="s">
        <v>9</v>
      </c>
      <c r="C31" s="160">
        <v>2635990</v>
      </c>
      <c r="D31" s="160">
        <v>2375862</v>
      </c>
      <c r="E31" s="113">
        <f t="shared" si="1"/>
        <v>1.1094878406237398</v>
      </c>
      <c r="F31" s="114">
        <f t="shared" si="2"/>
        <v>0.314265169921772</v>
      </c>
      <c r="H31" s="197">
        <v>2635990</v>
      </c>
      <c r="I31" s="197">
        <v>2375862</v>
      </c>
      <c r="J31" s="159">
        <f t="shared" si="3"/>
        <v>0</v>
      </c>
      <c r="K31" s="196">
        <f t="shared" si="4"/>
        <v>0</v>
      </c>
      <c r="L31" s="204">
        <f t="shared" si="5"/>
        <v>0</v>
      </c>
      <c r="M31" s="62">
        <f t="shared" si="6"/>
        <v>1.1094878406237398</v>
      </c>
      <c r="N31" s="62">
        <f t="shared" si="7"/>
        <v>0.314265169921772</v>
      </c>
      <c r="O31" s="62">
        <f t="shared" si="8"/>
        <v>0</v>
      </c>
    </row>
    <row r="32" spans="1:15" s="51" customFormat="1" x14ac:dyDescent="0.25">
      <c r="A32" s="115">
        <v>4105</v>
      </c>
      <c r="B32" s="72" t="s">
        <v>369</v>
      </c>
      <c r="C32" s="160">
        <v>376697</v>
      </c>
      <c r="D32" s="160">
        <v>1955402</v>
      </c>
      <c r="E32" s="113">
        <f t="shared" si="1"/>
        <v>0.19264427468111417</v>
      </c>
      <c r="F32" s="114">
        <f t="shared" si="2"/>
        <v>4.9761751806453224E-2</v>
      </c>
      <c r="H32" s="197">
        <v>376697</v>
      </c>
      <c r="I32" s="197">
        <v>1955402</v>
      </c>
      <c r="J32" s="159">
        <f t="shared" si="3"/>
        <v>0</v>
      </c>
      <c r="K32" s="196">
        <f t="shared" si="4"/>
        <v>0</v>
      </c>
      <c r="L32" s="204">
        <f t="shared" si="5"/>
        <v>0</v>
      </c>
      <c r="M32" s="62">
        <f t="shared" si="6"/>
        <v>0.19264427468111417</v>
      </c>
      <c r="N32" s="62">
        <f t="shared" si="7"/>
        <v>4.9761751806453224E-2</v>
      </c>
      <c r="O32" s="62">
        <f t="shared" si="8"/>
        <v>0</v>
      </c>
    </row>
    <row r="33" spans="1:15" s="51" customFormat="1" x14ac:dyDescent="0.25">
      <c r="A33" s="115">
        <v>4106</v>
      </c>
      <c r="B33" s="72" t="s">
        <v>239</v>
      </c>
      <c r="C33" s="160">
        <v>2616725</v>
      </c>
      <c r="D33" s="160">
        <v>4444110</v>
      </c>
      <c r="E33" s="113">
        <f t="shared" si="1"/>
        <v>0.58880743275931513</v>
      </c>
      <c r="F33" s="114">
        <f t="shared" si="2"/>
        <v>0.16405225166431106</v>
      </c>
      <c r="H33" s="197">
        <v>2616725</v>
      </c>
      <c r="I33" s="197">
        <v>4444110</v>
      </c>
      <c r="J33" s="159">
        <f t="shared" si="3"/>
        <v>0</v>
      </c>
      <c r="K33" s="196">
        <f t="shared" si="4"/>
        <v>0</v>
      </c>
      <c r="L33" s="204">
        <f t="shared" si="5"/>
        <v>0</v>
      </c>
      <c r="M33" s="62">
        <f t="shared" si="6"/>
        <v>0.58880743275931513</v>
      </c>
      <c r="N33" s="62">
        <f t="shared" si="7"/>
        <v>0.16405225166431106</v>
      </c>
      <c r="O33" s="62">
        <f t="shared" si="8"/>
        <v>0</v>
      </c>
    </row>
    <row r="34" spans="1:15" s="51" customFormat="1" x14ac:dyDescent="0.25">
      <c r="A34" s="115">
        <v>4201</v>
      </c>
      <c r="B34" s="72" t="s">
        <v>286</v>
      </c>
      <c r="C34" s="160">
        <v>3019095</v>
      </c>
      <c r="D34" s="160">
        <v>4540490</v>
      </c>
      <c r="E34" s="113">
        <f t="shared" si="1"/>
        <v>0.664927133415116</v>
      </c>
      <c r="F34" s="114">
        <f t="shared" si="2"/>
        <v>0.18601229125806018</v>
      </c>
      <c r="H34" s="197">
        <v>3019095</v>
      </c>
      <c r="I34" s="197">
        <v>4540490</v>
      </c>
      <c r="J34" s="159">
        <f t="shared" si="3"/>
        <v>0</v>
      </c>
      <c r="K34" s="196">
        <f t="shared" si="4"/>
        <v>0</v>
      </c>
      <c r="L34" s="204">
        <f t="shared" si="5"/>
        <v>0</v>
      </c>
      <c r="M34" s="62">
        <f t="shared" si="6"/>
        <v>0.664927133415116</v>
      </c>
      <c r="N34" s="62">
        <f t="shared" si="7"/>
        <v>0.18601229125806018</v>
      </c>
      <c r="O34" s="62">
        <f t="shared" si="8"/>
        <v>0</v>
      </c>
    </row>
    <row r="35" spans="1:15" s="51" customFormat="1" x14ac:dyDescent="0.25">
      <c r="A35" s="115">
        <v>4202</v>
      </c>
      <c r="B35" s="72" t="s">
        <v>263</v>
      </c>
      <c r="C35" s="160">
        <v>1344326</v>
      </c>
      <c r="D35" s="160">
        <v>2716518</v>
      </c>
      <c r="E35" s="113">
        <f t="shared" si="1"/>
        <v>0.49487100766495934</v>
      </c>
      <c r="F35" s="114">
        <f t="shared" si="2"/>
        <v>0.13695220270727276</v>
      </c>
      <c r="H35" s="197">
        <v>1344326</v>
      </c>
      <c r="I35" s="197">
        <v>2716518</v>
      </c>
      <c r="J35" s="159">
        <f t="shared" si="3"/>
        <v>0</v>
      </c>
      <c r="K35" s="196">
        <f t="shared" si="4"/>
        <v>0</v>
      </c>
      <c r="L35" s="204">
        <f t="shared" si="5"/>
        <v>0</v>
      </c>
      <c r="M35" s="62">
        <f t="shared" si="6"/>
        <v>0.49487100766495934</v>
      </c>
      <c r="N35" s="62">
        <f t="shared" si="7"/>
        <v>0.13695220270727276</v>
      </c>
      <c r="O35" s="62">
        <f t="shared" si="8"/>
        <v>0</v>
      </c>
    </row>
    <row r="36" spans="1:15" s="51" customFormat="1" x14ac:dyDescent="0.25">
      <c r="A36" s="115">
        <v>4203</v>
      </c>
      <c r="B36" s="72" t="s">
        <v>27</v>
      </c>
      <c r="C36" s="160">
        <v>2880976</v>
      </c>
      <c r="D36" s="160">
        <v>4047274</v>
      </c>
      <c r="E36" s="113">
        <f t="shared" si="1"/>
        <v>0.7118312226945841</v>
      </c>
      <c r="F36" s="114">
        <f t="shared" si="2"/>
        <v>0.19954381659002915</v>
      </c>
      <c r="H36" s="197">
        <v>2880976</v>
      </c>
      <c r="I36" s="197">
        <v>4047274</v>
      </c>
      <c r="J36" s="159">
        <f t="shared" si="3"/>
        <v>0</v>
      </c>
      <c r="K36" s="196">
        <f t="shared" si="4"/>
        <v>0</v>
      </c>
      <c r="L36" s="204">
        <f t="shared" si="5"/>
        <v>0</v>
      </c>
      <c r="M36" s="62">
        <f t="shared" si="6"/>
        <v>0.7118312226945841</v>
      </c>
      <c r="N36" s="62">
        <f t="shared" si="7"/>
        <v>0.19954381659002915</v>
      </c>
      <c r="O36" s="62">
        <f t="shared" si="8"/>
        <v>0</v>
      </c>
    </row>
    <row r="37" spans="1:15" s="51" customFormat="1" x14ac:dyDescent="0.25">
      <c r="A37" s="115">
        <v>4204</v>
      </c>
      <c r="B37" s="72" t="s">
        <v>38</v>
      </c>
      <c r="C37" s="160">
        <v>6655285</v>
      </c>
      <c r="D37" s="160">
        <v>6305709</v>
      </c>
      <c r="E37" s="113">
        <f t="shared" si="1"/>
        <v>1.0554380165656234</v>
      </c>
      <c r="F37" s="114">
        <f t="shared" si="2"/>
        <v>0.29867214648466583</v>
      </c>
      <c r="H37" s="197">
        <v>6655285</v>
      </c>
      <c r="I37" s="197">
        <v>6305709</v>
      </c>
      <c r="J37" s="159">
        <f t="shared" si="3"/>
        <v>0</v>
      </c>
      <c r="K37" s="196">
        <f t="shared" si="4"/>
        <v>0</v>
      </c>
      <c r="L37" s="204">
        <f t="shared" si="5"/>
        <v>0</v>
      </c>
      <c r="M37" s="62">
        <f t="shared" si="6"/>
        <v>1.0554380165656234</v>
      </c>
      <c r="N37" s="62">
        <f t="shared" si="7"/>
        <v>0.29867214648466583</v>
      </c>
      <c r="O37" s="62">
        <f t="shared" si="8"/>
        <v>0</v>
      </c>
    </row>
    <row r="38" spans="1:15" s="51" customFormat="1" x14ac:dyDescent="0.25">
      <c r="A38" s="115">
        <v>4301</v>
      </c>
      <c r="B38" s="72" t="s">
        <v>119</v>
      </c>
      <c r="C38" s="160">
        <v>9719651</v>
      </c>
      <c r="D38" s="160">
        <v>11022173</v>
      </c>
      <c r="E38" s="113">
        <f t="shared" si="1"/>
        <v>0.88182711340132292</v>
      </c>
      <c r="F38" s="114">
        <f t="shared" si="2"/>
        <v>0.24858652772173856</v>
      </c>
      <c r="H38" s="197">
        <v>9719651</v>
      </c>
      <c r="I38" s="197">
        <v>11022173</v>
      </c>
      <c r="J38" s="159">
        <f t="shared" si="3"/>
        <v>0</v>
      </c>
      <c r="K38" s="196">
        <f t="shared" si="4"/>
        <v>0</v>
      </c>
      <c r="L38" s="204">
        <f t="shared" si="5"/>
        <v>0</v>
      </c>
      <c r="M38" s="62">
        <f t="shared" si="6"/>
        <v>0.88182711340132292</v>
      </c>
      <c r="N38" s="62">
        <f t="shared" si="7"/>
        <v>0.24858652772173856</v>
      </c>
      <c r="O38" s="62">
        <f t="shared" si="8"/>
        <v>0</v>
      </c>
    </row>
    <row r="39" spans="1:15" s="51" customFormat="1" x14ac:dyDescent="0.25">
      <c r="A39" s="115">
        <v>4302</v>
      </c>
      <c r="B39" s="72" t="s">
        <v>154</v>
      </c>
      <c r="C39" s="160">
        <v>1028560</v>
      </c>
      <c r="D39" s="160">
        <v>4388676</v>
      </c>
      <c r="E39" s="113">
        <f t="shared" si="1"/>
        <v>0.23436681131165754</v>
      </c>
      <c r="F39" s="114">
        <f t="shared" si="2"/>
        <v>6.1798432829430386E-2</v>
      </c>
      <c r="H39" s="197">
        <v>1028560</v>
      </c>
      <c r="I39" s="197">
        <v>4388676</v>
      </c>
      <c r="J39" s="159">
        <f t="shared" si="3"/>
        <v>0</v>
      </c>
      <c r="K39" s="196">
        <f t="shared" si="4"/>
        <v>0</v>
      </c>
      <c r="L39" s="204">
        <f t="shared" si="5"/>
        <v>0</v>
      </c>
      <c r="M39" s="62">
        <f t="shared" si="6"/>
        <v>0.23436681131165754</v>
      </c>
      <c r="N39" s="62">
        <f t="shared" si="7"/>
        <v>6.1798432829430386E-2</v>
      </c>
      <c r="O39" s="62">
        <f t="shared" si="8"/>
        <v>0</v>
      </c>
    </row>
    <row r="40" spans="1:15" s="51" customFormat="1" x14ac:dyDescent="0.25">
      <c r="A40" s="115">
        <v>4303</v>
      </c>
      <c r="B40" s="72" t="s">
        <v>15</v>
      </c>
      <c r="C40" s="160">
        <v>1512745</v>
      </c>
      <c r="D40" s="160">
        <v>4312484</v>
      </c>
      <c r="E40" s="113">
        <f t="shared" si="1"/>
        <v>0.35078275073020559</v>
      </c>
      <c r="F40" s="114">
        <f t="shared" si="2"/>
        <v>9.5383675768506412E-2</v>
      </c>
      <c r="H40" s="197">
        <v>1512745</v>
      </c>
      <c r="I40" s="197">
        <v>4312484</v>
      </c>
      <c r="J40" s="159">
        <f t="shared" si="3"/>
        <v>0</v>
      </c>
      <c r="K40" s="196">
        <f t="shared" si="4"/>
        <v>0</v>
      </c>
      <c r="L40" s="204">
        <f t="shared" si="5"/>
        <v>0</v>
      </c>
      <c r="M40" s="62">
        <f t="shared" si="6"/>
        <v>0.35078275073020559</v>
      </c>
      <c r="N40" s="62">
        <f t="shared" si="7"/>
        <v>9.5383675768506412E-2</v>
      </c>
      <c r="O40" s="62">
        <f t="shared" si="8"/>
        <v>0</v>
      </c>
    </row>
    <row r="41" spans="1:15" s="51" customFormat="1" x14ac:dyDescent="0.25">
      <c r="A41" s="115">
        <v>4304</v>
      </c>
      <c r="B41" s="72" t="s">
        <v>275</v>
      </c>
      <c r="C41" s="160">
        <v>768342</v>
      </c>
      <c r="D41" s="160">
        <v>3248619</v>
      </c>
      <c r="E41" s="113">
        <f t="shared" si="1"/>
        <v>0.2365134230883954</v>
      </c>
      <c r="F41" s="114">
        <f t="shared" si="2"/>
        <v>6.2417716394702519E-2</v>
      </c>
      <c r="H41" s="197">
        <v>768342</v>
      </c>
      <c r="I41" s="197">
        <v>3248619</v>
      </c>
      <c r="J41" s="159">
        <f t="shared" si="3"/>
        <v>0</v>
      </c>
      <c r="K41" s="196">
        <f t="shared" si="4"/>
        <v>0</v>
      </c>
      <c r="L41" s="204">
        <f t="shared" si="5"/>
        <v>0</v>
      </c>
      <c r="M41" s="62">
        <f t="shared" si="6"/>
        <v>0.2365134230883954</v>
      </c>
      <c r="N41" s="62">
        <f t="shared" si="7"/>
        <v>6.2417716394702519E-2</v>
      </c>
      <c r="O41" s="62">
        <f t="shared" si="8"/>
        <v>0</v>
      </c>
    </row>
    <row r="42" spans="1:15" s="51" customFormat="1" x14ac:dyDescent="0.25">
      <c r="A42" s="115">
        <v>4305</v>
      </c>
      <c r="B42" s="72" t="s">
        <v>273</v>
      </c>
      <c r="C42" s="160">
        <v>1093481</v>
      </c>
      <c r="D42" s="160">
        <v>2029449</v>
      </c>
      <c r="E42" s="113">
        <f t="shared" si="1"/>
        <v>0.5388068387035102</v>
      </c>
      <c r="F42" s="114">
        <f t="shared" si="2"/>
        <v>0.14962740480184802</v>
      </c>
      <c r="H42" s="197">
        <v>1093481</v>
      </c>
      <c r="I42" s="197">
        <v>2029449</v>
      </c>
      <c r="J42" s="159">
        <f t="shared" si="3"/>
        <v>0</v>
      </c>
      <c r="K42" s="196">
        <f t="shared" si="4"/>
        <v>0</v>
      </c>
      <c r="L42" s="204">
        <f t="shared" si="5"/>
        <v>0</v>
      </c>
      <c r="M42" s="62">
        <f t="shared" si="6"/>
        <v>0.5388068387035102</v>
      </c>
      <c r="N42" s="62">
        <f t="shared" si="7"/>
        <v>0.14962740480184802</v>
      </c>
      <c r="O42" s="62">
        <f t="shared" si="8"/>
        <v>0</v>
      </c>
    </row>
    <row r="43" spans="1:15" s="51" customFormat="1" x14ac:dyDescent="0.25">
      <c r="A43" s="115">
        <v>5101</v>
      </c>
      <c r="B43" s="72" t="s">
        <v>155</v>
      </c>
      <c r="C43" s="160">
        <v>43097023</v>
      </c>
      <c r="D43" s="160">
        <v>35871482</v>
      </c>
      <c r="E43" s="113">
        <f t="shared" si="1"/>
        <v>1.201428560994497</v>
      </c>
      <c r="F43" s="114">
        <f t="shared" si="2"/>
        <v>0.34078947101892537</v>
      </c>
      <c r="H43" s="197">
        <v>43097023</v>
      </c>
      <c r="I43" s="197">
        <v>35871482</v>
      </c>
      <c r="J43" s="159">
        <f t="shared" si="3"/>
        <v>0</v>
      </c>
      <c r="K43" s="196">
        <f t="shared" si="4"/>
        <v>0</v>
      </c>
      <c r="L43" s="204">
        <f t="shared" si="5"/>
        <v>0</v>
      </c>
      <c r="M43" s="62">
        <f t="shared" si="6"/>
        <v>1.201428560994497</v>
      </c>
      <c r="N43" s="62">
        <f t="shared" si="7"/>
        <v>0.34078947101892537</v>
      </c>
      <c r="O43" s="62">
        <f t="shared" si="8"/>
        <v>0</v>
      </c>
    </row>
    <row r="44" spans="1:15" s="51" customFormat="1" x14ac:dyDescent="0.25">
      <c r="A44" s="115">
        <v>5102</v>
      </c>
      <c r="B44" s="72" t="s">
        <v>223</v>
      </c>
      <c r="C44" s="160">
        <v>5366420</v>
      </c>
      <c r="D44" s="160">
        <v>4582208</v>
      </c>
      <c r="E44" s="113">
        <f t="shared" si="1"/>
        <v>1.1711428202298979</v>
      </c>
      <c r="F44" s="114">
        <f t="shared" si="2"/>
        <v>0.33205223137417206</v>
      </c>
      <c r="H44" s="197">
        <v>5366420</v>
      </c>
      <c r="I44" s="197">
        <v>4582208</v>
      </c>
      <c r="J44" s="159">
        <f t="shared" si="3"/>
        <v>0</v>
      </c>
      <c r="K44" s="196">
        <f t="shared" si="4"/>
        <v>0</v>
      </c>
      <c r="L44" s="204">
        <f t="shared" si="5"/>
        <v>0</v>
      </c>
      <c r="M44" s="62">
        <f t="shared" si="6"/>
        <v>1.1711428202298979</v>
      </c>
      <c r="N44" s="62">
        <f t="shared" si="7"/>
        <v>0.33205223137417206</v>
      </c>
      <c r="O44" s="62">
        <f t="shared" si="8"/>
        <v>0</v>
      </c>
    </row>
    <row r="45" spans="1:15" s="51" customFormat="1" x14ac:dyDescent="0.25">
      <c r="A45" s="115">
        <v>5103</v>
      </c>
      <c r="B45" s="72" t="s">
        <v>135</v>
      </c>
      <c r="C45" s="160">
        <v>9334524</v>
      </c>
      <c r="D45" s="160">
        <v>6126222</v>
      </c>
      <c r="E45" s="113">
        <f t="shared" si="1"/>
        <v>1.5236999246844141</v>
      </c>
      <c r="F45" s="114">
        <f t="shared" si="2"/>
        <v>0.43376266778126421</v>
      </c>
      <c r="H45" s="197">
        <v>9334524</v>
      </c>
      <c r="I45" s="197">
        <v>6126222</v>
      </c>
      <c r="J45" s="159">
        <f t="shared" si="3"/>
        <v>0</v>
      </c>
      <c r="K45" s="196">
        <f t="shared" si="4"/>
        <v>0</v>
      </c>
      <c r="L45" s="204">
        <f t="shared" si="5"/>
        <v>0</v>
      </c>
      <c r="M45" s="62">
        <f t="shared" si="6"/>
        <v>1.5236999246844141</v>
      </c>
      <c r="N45" s="62">
        <f t="shared" si="7"/>
        <v>0.43376266778126421</v>
      </c>
      <c r="O45" s="62">
        <f t="shared" si="8"/>
        <v>0</v>
      </c>
    </row>
    <row r="46" spans="1:15" s="51" customFormat="1" x14ac:dyDescent="0.25">
      <c r="A46" s="115">
        <v>5104</v>
      </c>
      <c r="B46" s="72" t="s">
        <v>287</v>
      </c>
      <c r="C46" s="160">
        <v>392332</v>
      </c>
      <c r="D46" s="160">
        <v>3029791</v>
      </c>
      <c r="E46" s="113">
        <f t="shared" si="1"/>
        <v>0.12949144016864531</v>
      </c>
      <c r="F46" s="114">
        <f t="shared" si="2"/>
        <v>3.1542568935223475E-2</v>
      </c>
      <c r="H46" s="197">
        <v>392332</v>
      </c>
      <c r="I46" s="197">
        <v>3029791</v>
      </c>
      <c r="J46" s="159">
        <f t="shared" si="3"/>
        <v>0</v>
      </c>
      <c r="K46" s="196">
        <f t="shared" si="4"/>
        <v>0</v>
      </c>
      <c r="L46" s="204">
        <f t="shared" si="5"/>
        <v>0</v>
      </c>
      <c r="M46" s="62">
        <f t="shared" si="6"/>
        <v>0.12949144016864531</v>
      </c>
      <c r="N46" s="62">
        <f t="shared" si="7"/>
        <v>3.1542568935223475E-2</v>
      </c>
      <c r="O46" s="62">
        <f t="shared" si="8"/>
        <v>0</v>
      </c>
    </row>
    <row r="47" spans="1:15" s="51" customFormat="1" x14ac:dyDescent="0.25">
      <c r="A47" s="115">
        <v>5105</v>
      </c>
      <c r="B47" s="72" t="s">
        <v>156</v>
      </c>
      <c r="C47" s="160">
        <v>6011292</v>
      </c>
      <c r="D47" s="160">
        <v>6806847</v>
      </c>
      <c r="E47" s="113">
        <f t="shared" si="1"/>
        <v>0.88312430116322582</v>
      </c>
      <c r="F47" s="114">
        <f t="shared" si="2"/>
        <v>0.24896075797181175</v>
      </c>
      <c r="H47" s="197">
        <v>6011292</v>
      </c>
      <c r="I47" s="197">
        <v>6806847</v>
      </c>
      <c r="J47" s="159">
        <f t="shared" si="3"/>
        <v>0</v>
      </c>
      <c r="K47" s="196">
        <f t="shared" si="4"/>
        <v>0</v>
      </c>
      <c r="L47" s="204">
        <f t="shared" si="5"/>
        <v>0</v>
      </c>
      <c r="M47" s="62">
        <f t="shared" si="6"/>
        <v>0.88312430116322582</v>
      </c>
      <c r="N47" s="62">
        <f t="shared" si="7"/>
        <v>0.24896075797181175</v>
      </c>
      <c r="O47" s="62">
        <f t="shared" si="8"/>
        <v>0</v>
      </c>
    </row>
    <row r="48" spans="1:15" s="51" customFormat="1" x14ac:dyDescent="0.25">
      <c r="A48" s="115">
        <v>5107</v>
      </c>
      <c r="B48" s="72" t="s">
        <v>288</v>
      </c>
      <c r="C48" s="160">
        <v>4524620</v>
      </c>
      <c r="D48" s="160">
        <v>7756746</v>
      </c>
      <c r="E48" s="113">
        <f t="shared" si="1"/>
        <v>0.5833141887074812</v>
      </c>
      <c r="F48" s="114">
        <f t="shared" si="2"/>
        <v>0.16246748640857425</v>
      </c>
      <c r="H48" s="197">
        <v>4524620</v>
      </c>
      <c r="I48" s="197">
        <v>7756746</v>
      </c>
      <c r="J48" s="159">
        <f t="shared" si="3"/>
        <v>0</v>
      </c>
      <c r="K48" s="196">
        <f t="shared" si="4"/>
        <v>0</v>
      </c>
      <c r="L48" s="204">
        <f t="shared" si="5"/>
        <v>0</v>
      </c>
      <c r="M48" s="62">
        <f t="shared" si="6"/>
        <v>0.5833141887074812</v>
      </c>
      <c r="N48" s="62">
        <f t="shared" si="7"/>
        <v>0.16246748640857425</v>
      </c>
      <c r="O48" s="62">
        <f t="shared" si="8"/>
        <v>0</v>
      </c>
    </row>
    <row r="49" spans="1:15" s="51" customFormat="1" x14ac:dyDescent="0.25">
      <c r="A49" s="115">
        <v>5109</v>
      </c>
      <c r="B49" s="72" t="s">
        <v>157</v>
      </c>
      <c r="C49" s="160">
        <v>120083073</v>
      </c>
      <c r="D49" s="160">
        <v>86904405</v>
      </c>
      <c r="E49" s="113">
        <f t="shared" si="1"/>
        <v>1.3817835010779949</v>
      </c>
      <c r="F49" s="114">
        <f t="shared" si="2"/>
        <v>0.39282070066170827</v>
      </c>
      <c r="H49" s="197">
        <v>120083073</v>
      </c>
      <c r="I49" s="197">
        <v>86904405</v>
      </c>
      <c r="J49" s="159">
        <f t="shared" si="3"/>
        <v>0</v>
      </c>
      <c r="K49" s="196">
        <f t="shared" si="4"/>
        <v>0</v>
      </c>
      <c r="L49" s="204">
        <f t="shared" si="5"/>
        <v>0</v>
      </c>
      <c r="M49" s="62">
        <f t="shared" si="6"/>
        <v>1.3817835010779949</v>
      </c>
      <c r="N49" s="62">
        <f t="shared" si="7"/>
        <v>0.39282070066170827</v>
      </c>
      <c r="O49" s="62">
        <f t="shared" si="8"/>
        <v>0</v>
      </c>
    </row>
    <row r="50" spans="1:15" s="51" customFormat="1" x14ac:dyDescent="0.25">
      <c r="A50" s="115">
        <v>5201</v>
      </c>
      <c r="B50" s="72" t="s">
        <v>289</v>
      </c>
      <c r="C50" s="160">
        <v>308497</v>
      </c>
      <c r="D50" s="160">
        <v>5524486</v>
      </c>
      <c r="E50" s="113">
        <f t="shared" si="1"/>
        <v>5.5841756138037095E-2</v>
      </c>
      <c r="F50" s="114">
        <f t="shared" si="2"/>
        <v>1.0295113106506739E-2</v>
      </c>
      <c r="H50" s="197">
        <v>308497</v>
      </c>
      <c r="I50" s="197">
        <v>5524486</v>
      </c>
      <c r="J50" s="159">
        <f t="shared" si="3"/>
        <v>0</v>
      </c>
      <c r="K50" s="196">
        <f t="shared" si="4"/>
        <v>0</v>
      </c>
      <c r="L50" s="204">
        <f t="shared" si="5"/>
        <v>0</v>
      </c>
      <c r="M50" s="62">
        <f t="shared" si="6"/>
        <v>5.5841756138037095E-2</v>
      </c>
      <c r="N50" s="62">
        <f t="shared" si="7"/>
        <v>1.0295113106506739E-2</v>
      </c>
      <c r="O50" s="62">
        <f t="shared" si="8"/>
        <v>0</v>
      </c>
    </row>
    <row r="51" spans="1:15" s="51" customFormat="1" x14ac:dyDescent="0.25">
      <c r="A51" s="115">
        <v>5301</v>
      </c>
      <c r="B51" s="72" t="s">
        <v>236</v>
      </c>
      <c r="C51" s="160">
        <v>10001372</v>
      </c>
      <c r="D51" s="160">
        <v>9297274</v>
      </c>
      <c r="E51" s="113">
        <f t="shared" si="1"/>
        <v>1.0757316606996847</v>
      </c>
      <c r="F51" s="114">
        <f t="shared" si="2"/>
        <v>0.30452673110396938</v>
      </c>
      <c r="H51" s="197">
        <v>10001372</v>
      </c>
      <c r="I51" s="197">
        <v>9297274</v>
      </c>
      <c r="J51" s="159">
        <f t="shared" si="3"/>
        <v>0</v>
      </c>
      <c r="K51" s="196">
        <f t="shared" si="4"/>
        <v>0</v>
      </c>
      <c r="L51" s="204">
        <f t="shared" si="5"/>
        <v>0</v>
      </c>
      <c r="M51" s="62">
        <f t="shared" si="6"/>
        <v>1.0757316606996847</v>
      </c>
      <c r="N51" s="62">
        <f t="shared" si="7"/>
        <v>0.30452673110396938</v>
      </c>
      <c r="O51" s="62">
        <f t="shared" si="8"/>
        <v>0</v>
      </c>
    </row>
    <row r="52" spans="1:15" s="51" customFormat="1" x14ac:dyDescent="0.25">
      <c r="A52" s="115">
        <v>5302</v>
      </c>
      <c r="B52" s="72" t="s">
        <v>231</v>
      </c>
      <c r="C52" s="160">
        <v>1517481</v>
      </c>
      <c r="D52" s="160">
        <v>3535113</v>
      </c>
      <c r="E52" s="113">
        <f t="shared" si="1"/>
        <v>0.42925954559302631</v>
      </c>
      <c r="F52" s="114">
        <f t="shared" si="2"/>
        <v>0.11802372174255399</v>
      </c>
      <c r="H52" s="197">
        <v>1517481</v>
      </c>
      <c r="I52" s="197">
        <v>3535113</v>
      </c>
      <c r="J52" s="159">
        <f t="shared" si="3"/>
        <v>0</v>
      </c>
      <c r="K52" s="196">
        <f t="shared" si="4"/>
        <v>0</v>
      </c>
      <c r="L52" s="204">
        <f t="shared" si="5"/>
        <v>0</v>
      </c>
      <c r="M52" s="62">
        <f t="shared" si="6"/>
        <v>0.42925954559302631</v>
      </c>
      <c r="N52" s="62">
        <f t="shared" si="7"/>
        <v>0.11802372174255399</v>
      </c>
      <c r="O52" s="62">
        <f t="shared" si="8"/>
        <v>0</v>
      </c>
    </row>
    <row r="53" spans="1:15" s="51" customFormat="1" x14ac:dyDescent="0.25">
      <c r="A53" s="115">
        <v>5303</v>
      </c>
      <c r="B53" s="72" t="s">
        <v>219</v>
      </c>
      <c r="C53" s="160">
        <v>1125915</v>
      </c>
      <c r="D53" s="160">
        <v>5620125</v>
      </c>
      <c r="E53" s="113">
        <f t="shared" si="1"/>
        <v>0.20033629145259224</v>
      </c>
      <c r="F53" s="114">
        <f t="shared" si="2"/>
        <v>5.1980848720946514E-2</v>
      </c>
      <c r="H53" s="197">
        <v>1125915</v>
      </c>
      <c r="I53" s="197">
        <v>5620125</v>
      </c>
      <c r="J53" s="159">
        <f t="shared" si="3"/>
        <v>0</v>
      </c>
      <c r="K53" s="196">
        <f t="shared" si="4"/>
        <v>0</v>
      </c>
      <c r="L53" s="204">
        <f t="shared" si="5"/>
        <v>0</v>
      </c>
      <c r="M53" s="62">
        <f t="shared" si="6"/>
        <v>0.20033629145259224</v>
      </c>
      <c r="N53" s="62">
        <f t="shared" si="7"/>
        <v>5.1980848720946514E-2</v>
      </c>
      <c r="O53" s="62">
        <f t="shared" si="8"/>
        <v>0</v>
      </c>
    </row>
    <row r="54" spans="1:15" s="51" customFormat="1" x14ac:dyDescent="0.25">
      <c r="A54" s="115">
        <v>5304</v>
      </c>
      <c r="B54" s="72" t="s">
        <v>102</v>
      </c>
      <c r="C54" s="160">
        <v>2116698</v>
      </c>
      <c r="D54" s="160">
        <v>4342607</v>
      </c>
      <c r="E54" s="113">
        <f t="shared" si="1"/>
        <v>0.48742564086503798</v>
      </c>
      <c r="F54" s="114">
        <f t="shared" si="2"/>
        <v>0.13480426270872262</v>
      </c>
      <c r="H54" s="197">
        <v>2116698</v>
      </c>
      <c r="I54" s="197">
        <v>4342607</v>
      </c>
      <c r="J54" s="159">
        <f t="shared" si="3"/>
        <v>0</v>
      </c>
      <c r="K54" s="196">
        <f t="shared" si="4"/>
        <v>0</v>
      </c>
      <c r="L54" s="204">
        <f t="shared" si="5"/>
        <v>0</v>
      </c>
      <c r="M54" s="62">
        <f t="shared" si="6"/>
        <v>0.48742564086503798</v>
      </c>
      <c r="N54" s="62">
        <f t="shared" si="7"/>
        <v>0.13480426270872262</v>
      </c>
      <c r="O54" s="62">
        <f t="shared" si="8"/>
        <v>0</v>
      </c>
    </row>
    <row r="55" spans="1:15" s="51" customFormat="1" x14ac:dyDescent="0.25">
      <c r="A55" s="115">
        <v>5401</v>
      </c>
      <c r="B55" s="72" t="s">
        <v>233</v>
      </c>
      <c r="C55" s="160">
        <v>4130816</v>
      </c>
      <c r="D55" s="160">
        <v>11220425</v>
      </c>
      <c r="E55" s="113">
        <f t="shared" si="1"/>
        <v>0.36815147376324869</v>
      </c>
      <c r="F55" s="114">
        <f t="shared" si="2"/>
        <v>0.1003944396340028</v>
      </c>
      <c r="H55" s="197">
        <v>4130816</v>
      </c>
      <c r="I55" s="197">
        <v>11220425</v>
      </c>
      <c r="J55" s="159">
        <f t="shared" si="3"/>
        <v>0</v>
      </c>
      <c r="K55" s="196">
        <f t="shared" si="4"/>
        <v>0</v>
      </c>
      <c r="L55" s="204">
        <f t="shared" si="5"/>
        <v>0</v>
      </c>
      <c r="M55" s="62">
        <f t="shared" si="6"/>
        <v>0.36815147376324869</v>
      </c>
      <c r="N55" s="62">
        <f t="shared" si="7"/>
        <v>0.1003944396340028</v>
      </c>
      <c r="O55" s="62">
        <f t="shared" si="8"/>
        <v>0</v>
      </c>
    </row>
    <row r="56" spans="1:15" s="51" customFormat="1" x14ac:dyDescent="0.25">
      <c r="A56" s="115">
        <v>5402</v>
      </c>
      <c r="B56" s="72" t="s">
        <v>142</v>
      </c>
      <c r="C56" s="160">
        <v>1877261</v>
      </c>
      <c r="D56" s="160">
        <v>3110926</v>
      </c>
      <c r="E56" s="113">
        <f t="shared" si="1"/>
        <v>0.60344122618152918</v>
      </c>
      <c r="F56" s="114">
        <f t="shared" si="2"/>
        <v>0.16827400608780374</v>
      </c>
      <c r="H56" s="197">
        <v>1877261</v>
      </c>
      <c r="I56" s="197">
        <v>3110926</v>
      </c>
      <c r="J56" s="159">
        <f t="shared" si="3"/>
        <v>0</v>
      </c>
      <c r="K56" s="196">
        <f t="shared" si="4"/>
        <v>0</v>
      </c>
      <c r="L56" s="204">
        <f t="shared" si="5"/>
        <v>0</v>
      </c>
      <c r="M56" s="62">
        <f t="shared" si="6"/>
        <v>0.60344122618152918</v>
      </c>
      <c r="N56" s="62">
        <f t="shared" si="7"/>
        <v>0.16827400608780374</v>
      </c>
      <c r="O56" s="62">
        <f t="shared" si="8"/>
        <v>0</v>
      </c>
    </row>
    <row r="57" spans="1:15" s="51" customFormat="1" x14ac:dyDescent="0.25">
      <c r="A57" s="115">
        <v>5403</v>
      </c>
      <c r="B57" s="72" t="s">
        <v>253</v>
      </c>
      <c r="C57" s="160">
        <v>2453538</v>
      </c>
      <c r="D57" s="160">
        <v>3619880</v>
      </c>
      <c r="E57" s="113">
        <f t="shared" si="1"/>
        <v>0.67779539653248178</v>
      </c>
      <c r="F57" s="114">
        <f t="shared" si="2"/>
        <v>0.189724701647559</v>
      </c>
      <c r="H57" s="197">
        <v>2453538</v>
      </c>
      <c r="I57" s="197">
        <v>3619880</v>
      </c>
      <c r="J57" s="159">
        <f t="shared" si="3"/>
        <v>0</v>
      </c>
      <c r="K57" s="196">
        <f t="shared" si="4"/>
        <v>0</v>
      </c>
      <c r="L57" s="204">
        <f t="shared" si="5"/>
        <v>0</v>
      </c>
      <c r="M57" s="62">
        <f t="shared" si="6"/>
        <v>0.67779539653248178</v>
      </c>
      <c r="N57" s="62">
        <f t="shared" si="7"/>
        <v>0.189724701647559</v>
      </c>
      <c r="O57" s="62">
        <f t="shared" si="8"/>
        <v>0</v>
      </c>
    </row>
    <row r="58" spans="1:15" s="51" customFormat="1" x14ac:dyDescent="0.25">
      <c r="A58" s="115">
        <v>5404</v>
      </c>
      <c r="B58" s="72" t="s">
        <v>247</v>
      </c>
      <c r="C58" s="160">
        <v>1073186</v>
      </c>
      <c r="D58" s="160">
        <v>2933406</v>
      </c>
      <c r="E58" s="113">
        <f t="shared" si="1"/>
        <v>0.3658498005390321</v>
      </c>
      <c r="F58" s="114">
        <f t="shared" si="2"/>
        <v>9.9730421847540093E-2</v>
      </c>
      <c r="H58" s="197">
        <v>1073186</v>
      </c>
      <c r="I58" s="197">
        <v>2933406</v>
      </c>
      <c r="J58" s="159">
        <f t="shared" si="3"/>
        <v>0</v>
      </c>
      <c r="K58" s="196">
        <f t="shared" si="4"/>
        <v>0</v>
      </c>
      <c r="L58" s="204">
        <f t="shared" si="5"/>
        <v>0</v>
      </c>
      <c r="M58" s="62">
        <f t="shared" si="6"/>
        <v>0.3658498005390321</v>
      </c>
      <c r="N58" s="62">
        <f t="shared" si="7"/>
        <v>9.9730421847540093E-2</v>
      </c>
      <c r="O58" s="62">
        <f t="shared" si="8"/>
        <v>0</v>
      </c>
    </row>
    <row r="59" spans="1:15" s="51" customFormat="1" x14ac:dyDescent="0.25">
      <c r="A59" s="115">
        <v>5405</v>
      </c>
      <c r="B59" s="72" t="s">
        <v>144</v>
      </c>
      <c r="C59" s="160">
        <v>16173692</v>
      </c>
      <c r="D59" s="160">
        <v>9362624</v>
      </c>
      <c r="E59" s="113">
        <f t="shared" si="1"/>
        <v>1.72747426362524</v>
      </c>
      <c r="F59" s="114">
        <f t="shared" si="2"/>
        <v>0.49255024199369085</v>
      </c>
      <c r="H59" s="197">
        <v>16173692</v>
      </c>
      <c r="I59" s="197">
        <v>9362624</v>
      </c>
      <c r="J59" s="159">
        <f t="shared" si="3"/>
        <v>0</v>
      </c>
      <c r="K59" s="196">
        <f t="shared" si="4"/>
        <v>0</v>
      </c>
      <c r="L59" s="204">
        <f t="shared" si="5"/>
        <v>0</v>
      </c>
      <c r="M59" s="62">
        <f t="shared" si="6"/>
        <v>1.72747426362524</v>
      </c>
      <c r="N59" s="62">
        <f t="shared" si="7"/>
        <v>0.49255024199369085</v>
      </c>
      <c r="O59" s="62">
        <f t="shared" si="8"/>
        <v>0</v>
      </c>
    </row>
    <row r="60" spans="1:15" s="51" customFormat="1" x14ac:dyDescent="0.25">
      <c r="A60" s="115">
        <v>5501</v>
      </c>
      <c r="B60" s="72" t="s">
        <v>85</v>
      </c>
      <c r="C60" s="160">
        <v>10750206</v>
      </c>
      <c r="D60" s="160">
        <v>9287796</v>
      </c>
      <c r="E60" s="113">
        <f t="shared" si="1"/>
        <v>1.1574550087017415</v>
      </c>
      <c r="F60" s="114">
        <f t="shared" si="2"/>
        <v>0.32810338658733718</v>
      </c>
      <c r="H60" s="197">
        <v>10750206</v>
      </c>
      <c r="I60" s="197">
        <v>9287796</v>
      </c>
      <c r="J60" s="159">
        <f t="shared" si="3"/>
        <v>0</v>
      </c>
      <c r="K60" s="196">
        <f t="shared" si="4"/>
        <v>0</v>
      </c>
      <c r="L60" s="204">
        <f t="shared" si="5"/>
        <v>0</v>
      </c>
      <c r="M60" s="62">
        <f t="shared" si="6"/>
        <v>1.1574550087017415</v>
      </c>
      <c r="N60" s="62">
        <f t="shared" si="7"/>
        <v>0.32810338658733718</v>
      </c>
      <c r="O60" s="62">
        <f t="shared" si="8"/>
        <v>0</v>
      </c>
    </row>
    <row r="61" spans="1:15" s="51" customFormat="1" x14ac:dyDescent="0.25">
      <c r="A61" s="115">
        <v>5502</v>
      </c>
      <c r="B61" s="72" t="s">
        <v>29</v>
      </c>
      <c r="C61" s="160">
        <v>5272284</v>
      </c>
      <c r="D61" s="160">
        <v>9128568</v>
      </c>
      <c r="E61" s="113">
        <f t="shared" si="1"/>
        <v>0.57755871457604302</v>
      </c>
      <c r="F61" s="114">
        <f t="shared" si="2"/>
        <v>0.16080706947684331</v>
      </c>
      <c r="H61" s="197">
        <v>5272284</v>
      </c>
      <c r="I61" s="197">
        <v>9128568</v>
      </c>
      <c r="J61" s="159">
        <f t="shared" si="3"/>
        <v>0</v>
      </c>
      <c r="K61" s="196">
        <f t="shared" si="4"/>
        <v>0</v>
      </c>
      <c r="L61" s="204">
        <f t="shared" si="5"/>
        <v>0</v>
      </c>
      <c r="M61" s="62">
        <f t="shared" si="6"/>
        <v>0.57755871457604302</v>
      </c>
      <c r="N61" s="62">
        <f t="shared" si="7"/>
        <v>0.16080706947684331</v>
      </c>
      <c r="O61" s="62">
        <f t="shared" si="8"/>
        <v>0</v>
      </c>
    </row>
    <row r="62" spans="1:15" s="51" customFormat="1" x14ac:dyDescent="0.25">
      <c r="A62" s="115">
        <v>5503</v>
      </c>
      <c r="B62" s="72" t="s">
        <v>214</v>
      </c>
      <c r="C62" s="160">
        <v>2227976</v>
      </c>
      <c r="D62" s="160">
        <v>3669305</v>
      </c>
      <c r="E62" s="113">
        <f t="shared" si="1"/>
        <v>0.60719291527959651</v>
      </c>
      <c r="F62" s="114">
        <f t="shared" si="2"/>
        <v>0.1693563440427247</v>
      </c>
      <c r="H62" s="197">
        <v>2227976</v>
      </c>
      <c r="I62" s="197">
        <v>3669305</v>
      </c>
      <c r="J62" s="159">
        <f t="shared" si="3"/>
        <v>0</v>
      </c>
      <c r="K62" s="196">
        <f t="shared" si="4"/>
        <v>0</v>
      </c>
      <c r="L62" s="204">
        <f t="shared" si="5"/>
        <v>0</v>
      </c>
      <c r="M62" s="62">
        <f t="shared" si="6"/>
        <v>0.60719291527959651</v>
      </c>
      <c r="N62" s="62">
        <f t="shared" si="7"/>
        <v>0.1693563440427247</v>
      </c>
      <c r="O62" s="62">
        <f t="shared" si="8"/>
        <v>0</v>
      </c>
    </row>
    <row r="63" spans="1:15" s="51" customFormat="1" x14ac:dyDescent="0.25">
      <c r="A63" s="115">
        <v>5504</v>
      </c>
      <c r="B63" s="72" t="s">
        <v>80</v>
      </c>
      <c r="C63" s="160">
        <v>2248474</v>
      </c>
      <c r="D63" s="160">
        <v>2266153</v>
      </c>
      <c r="E63" s="113">
        <f t="shared" si="1"/>
        <v>0.99219867325816047</v>
      </c>
      <c r="F63" s="114">
        <f t="shared" si="2"/>
        <v>0.28042800638755483</v>
      </c>
      <c r="H63" s="197">
        <v>2248474</v>
      </c>
      <c r="I63" s="197">
        <v>2266153</v>
      </c>
      <c r="J63" s="159">
        <f t="shared" si="3"/>
        <v>0</v>
      </c>
      <c r="K63" s="196">
        <f t="shared" si="4"/>
        <v>0</v>
      </c>
      <c r="L63" s="204">
        <f t="shared" si="5"/>
        <v>0</v>
      </c>
      <c r="M63" s="62">
        <f t="shared" si="6"/>
        <v>0.99219867325816047</v>
      </c>
      <c r="N63" s="62">
        <f t="shared" si="7"/>
        <v>0.28042800638755483</v>
      </c>
      <c r="O63" s="62">
        <f t="shared" si="8"/>
        <v>0</v>
      </c>
    </row>
    <row r="64" spans="1:15" s="51" customFormat="1" x14ac:dyDescent="0.25">
      <c r="A64" s="115">
        <v>5506</v>
      </c>
      <c r="B64" s="72" t="s">
        <v>158</v>
      </c>
      <c r="C64" s="160">
        <v>3158249</v>
      </c>
      <c r="D64" s="160">
        <v>5304359</v>
      </c>
      <c r="E64" s="113">
        <f t="shared" si="1"/>
        <v>0.59540634410302917</v>
      </c>
      <c r="F64" s="114">
        <f t="shared" si="2"/>
        <v>0.16595599475755923</v>
      </c>
      <c r="H64" s="197">
        <v>3158249</v>
      </c>
      <c r="I64" s="197">
        <v>5304359</v>
      </c>
      <c r="J64" s="159">
        <f t="shared" si="3"/>
        <v>0</v>
      </c>
      <c r="K64" s="196">
        <f t="shared" si="4"/>
        <v>0</v>
      </c>
      <c r="L64" s="204">
        <f t="shared" si="5"/>
        <v>0</v>
      </c>
      <c r="M64" s="62">
        <f t="shared" si="6"/>
        <v>0.59540634410302917</v>
      </c>
      <c r="N64" s="62">
        <f t="shared" si="7"/>
        <v>0.16595599475755923</v>
      </c>
      <c r="O64" s="62">
        <f t="shared" si="8"/>
        <v>0</v>
      </c>
    </row>
    <row r="65" spans="1:15" s="51" customFormat="1" x14ac:dyDescent="0.25">
      <c r="A65" s="115">
        <v>5601</v>
      </c>
      <c r="B65" s="72" t="s">
        <v>94</v>
      </c>
      <c r="C65" s="160">
        <v>11538485</v>
      </c>
      <c r="D65" s="160">
        <v>12510280</v>
      </c>
      <c r="E65" s="113">
        <f t="shared" si="1"/>
        <v>0.92232028379860398</v>
      </c>
      <c r="F65" s="114">
        <f t="shared" si="2"/>
        <v>0.26026854456546822</v>
      </c>
      <c r="H65" s="197">
        <v>11538485</v>
      </c>
      <c r="I65" s="197">
        <v>12510280</v>
      </c>
      <c r="J65" s="159">
        <f t="shared" si="3"/>
        <v>0</v>
      </c>
      <c r="K65" s="196">
        <f t="shared" si="4"/>
        <v>0</v>
      </c>
      <c r="L65" s="204">
        <f t="shared" si="5"/>
        <v>0</v>
      </c>
      <c r="M65" s="62">
        <f t="shared" si="6"/>
        <v>0.92232028379860398</v>
      </c>
      <c r="N65" s="62">
        <f t="shared" si="7"/>
        <v>0.26026854456546822</v>
      </c>
      <c r="O65" s="62">
        <f t="shared" si="8"/>
        <v>0</v>
      </c>
    </row>
    <row r="66" spans="1:15" s="51" customFormat="1" x14ac:dyDescent="0.25">
      <c r="A66" s="115">
        <v>5602</v>
      </c>
      <c r="B66" s="72" t="s">
        <v>159</v>
      </c>
      <c r="C66" s="160">
        <v>4360572</v>
      </c>
      <c r="D66" s="160">
        <v>8760952</v>
      </c>
      <c r="E66" s="113">
        <f t="shared" si="1"/>
        <v>0.49772810078174151</v>
      </c>
      <c r="F66" s="114">
        <f t="shared" si="2"/>
        <v>0.13777645552785692</v>
      </c>
      <c r="H66" s="197">
        <v>4360572</v>
      </c>
      <c r="I66" s="197">
        <v>8760952</v>
      </c>
      <c r="J66" s="159">
        <f t="shared" si="3"/>
        <v>0</v>
      </c>
      <c r="K66" s="196">
        <f t="shared" si="4"/>
        <v>0</v>
      </c>
      <c r="L66" s="204">
        <f t="shared" si="5"/>
        <v>0</v>
      </c>
      <c r="M66" s="62">
        <f t="shared" si="6"/>
        <v>0.49772810078174151</v>
      </c>
      <c r="N66" s="62">
        <f t="shared" si="7"/>
        <v>0.13777645552785692</v>
      </c>
      <c r="O66" s="62">
        <f t="shared" si="8"/>
        <v>0</v>
      </c>
    </row>
    <row r="67" spans="1:15" s="51" customFormat="1" x14ac:dyDescent="0.25">
      <c r="A67" s="115">
        <v>5603</v>
      </c>
      <c r="B67" s="72" t="s">
        <v>244</v>
      </c>
      <c r="C67" s="160">
        <v>2267269</v>
      </c>
      <c r="D67" s="160">
        <v>7686399</v>
      </c>
      <c r="E67" s="113">
        <f t="shared" si="1"/>
        <v>0.29497154649400842</v>
      </c>
      <c r="F67" s="114">
        <f t="shared" si="2"/>
        <v>7.9282505582042875E-2</v>
      </c>
      <c r="H67" s="197">
        <v>2267269</v>
      </c>
      <c r="I67" s="197">
        <v>7686399</v>
      </c>
      <c r="J67" s="159">
        <f t="shared" si="3"/>
        <v>0</v>
      </c>
      <c r="K67" s="196">
        <f t="shared" si="4"/>
        <v>0</v>
      </c>
      <c r="L67" s="204">
        <f t="shared" si="5"/>
        <v>0</v>
      </c>
      <c r="M67" s="62">
        <f t="shared" si="6"/>
        <v>0.29497154649400842</v>
      </c>
      <c r="N67" s="62">
        <f t="shared" si="7"/>
        <v>7.9282505582042875E-2</v>
      </c>
      <c r="O67" s="62">
        <f t="shared" si="8"/>
        <v>0</v>
      </c>
    </row>
    <row r="68" spans="1:15" s="51" customFormat="1" x14ac:dyDescent="0.25">
      <c r="A68" s="115">
        <v>5604</v>
      </c>
      <c r="B68" s="72" t="s">
        <v>204</v>
      </c>
      <c r="C68" s="160">
        <v>2760220</v>
      </c>
      <c r="D68" s="160">
        <v>4060882</v>
      </c>
      <c r="E68" s="113">
        <f t="shared" ref="E68:E131" si="9">C68/D68</f>
        <v>0.67970948183177937</v>
      </c>
      <c r="F68" s="114">
        <f t="shared" ref="F68:F131" si="10">(E68-$E$349)/$E$350</f>
        <v>0.19027690283327378</v>
      </c>
      <c r="H68" s="197">
        <v>2760220</v>
      </c>
      <c r="I68" s="197">
        <v>4060882</v>
      </c>
      <c r="J68" s="159">
        <f t="shared" ref="J68:J131" si="11">+H68-C68</f>
        <v>0</v>
      </c>
      <c r="K68" s="196">
        <f t="shared" ref="K68:K131" si="12">+I68-D68</f>
        <v>0</v>
      </c>
      <c r="L68" s="204">
        <f t="shared" ref="L68:L131" si="13">(H68/I68)-E68</f>
        <v>0</v>
      </c>
      <c r="M68" s="62">
        <f t="shared" ref="M68:M131" si="14">+H68/I68</f>
        <v>0.67970948183177937</v>
      </c>
      <c r="N68" s="62">
        <f t="shared" ref="N68:N131" si="15">(M68-$M$349)/$M$350</f>
        <v>0.19027690283327378</v>
      </c>
      <c r="O68" s="62">
        <f t="shared" ref="O68:O131" si="16">+N68-F68</f>
        <v>0</v>
      </c>
    </row>
    <row r="69" spans="1:15" s="51" customFormat="1" x14ac:dyDescent="0.25">
      <c r="A69" s="115">
        <v>5605</v>
      </c>
      <c r="B69" s="72" t="s">
        <v>90</v>
      </c>
      <c r="C69" s="160">
        <v>2323286</v>
      </c>
      <c r="D69" s="160">
        <v>4945156</v>
      </c>
      <c r="E69" s="113">
        <f t="shared" si="9"/>
        <v>0.46981045694008439</v>
      </c>
      <c r="F69" s="114">
        <f t="shared" si="10"/>
        <v>0.12972239647553382</v>
      </c>
      <c r="H69" s="197">
        <v>2323286</v>
      </c>
      <c r="I69" s="197">
        <v>4945156</v>
      </c>
      <c r="J69" s="159">
        <f t="shared" si="11"/>
        <v>0</v>
      </c>
      <c r="K69" s="196">
        <f t="shared" si="12"/>
        <v>0</v>
      </c>
      <c r="L69" s="204">
        <f t="shared" si="13"/>
        <v>0</v>
      </c>
      <c r="M69" s="62">
        <f t="shared" si="14"/>
        <v>0.46981045694008439</v>
      </c>
      <c r="N69" s="62">
        <f t="shared" si="15"/>
        <v>0.12972239647553382</v>
      </c>
      <c r="O69" s="62">
        <f t="shared" si="16"/>
        <v>0</v>
      </c>
    </row>
    <row r="70" spans="1:15" s="51" customFormat="1" x14ac:dyDescent="0.25">
      <c r="A70" s="115">
        <v>5606</v>
      </c>
      <c r="B70" s="72" t="s">
        <v>99</v>
      </c>
      <c r="C70" s="160">
        <v>9667966</v>
      </c>
      <c r="D70" s="160">
        <v>6054643</v>
      </c>
      <c r="E70" s="113">
        <f t="shared" si="9"/>
        <v>1.5967854752129895</v>
      </c>
      <c r="F70" s="114">
        <f t="shared" si="10"/>
        <v>0.45484737475608283</v>
      </c>
      <c r="H70" s="197">
        <v>9667966</v>
      </c>
      <c r="I70" s="197">
        <v>6054643</v>
      </c>
      <c r="J70" s="159">
        <f t="shared" si="11"/>
        <v>0</v>
      </c>
      <c r="K70" s="196">
        <f t="shared" si="12"/>
        <v>0</v>
      </c>
      <c r="L70" s="204">
        <f t="shared" si="13"/>
        <v>0</v>
      </c>
      <c r="M70" s="62">
        <f t="shared" si="14"/>
        <v>1.5967854752129895</v>
      </c>
      <c r="N70" s="62">
        <f t="shared" si="15"/>
        <v>0.45484737475608283</v>
      </c>
      <c r="O70" s="62">
        <f t="shared" si="16"/>
        <v>0</v>
      </c>
    </row>
    <row r="71" spans="1:15" s="51" customFormat="1" x14ac:dyDescent="0.25">
      <c r="A71" s="115">
        <v>5701</v>
      </c>
      <c r="B71" s="72" t="s">
        <v>71</v>
      </c>
      <c r="C71" s="160">
        <v>9495310</v>
      </c>
      <c r="D71" s="160">
        <v>11051382</v>
      </c>
      <c r="E71" s="113">
        <f t="shared" si="9"/>
        <v>0.85919661450486462</v>
      </c>
      <c r="F71" s="114">
        <f t="shared" si="10"/>
        <v>0.24205777567054867</v>
      </c>
      <c r="H71" s="197">
        <v>9495310</v>
      </c>
      <c r="I71" s="197">
        <v>11051382</v>
      </c>
      <c r="J71" s="159">
        <f t="shared" si="11"/>
        <v>0</v>
      </c>
      <c r="K71" s="196">
        <f t="shared" si="12"/>
        <v>0</v>
      </c>
      <c r="L71" s="204">
        <f t="shared" si="13"/>
        <v>0</v>
      </c>
      <c r="M71" s="62">
        <f t="shared" si="14"/>
        <v>0.85919661450486462</v>
      </c>
      <c r="N71" s="62">
        <f t="shared" si="15"/>
        <v>0.24205777567054867</v>
      </c>
      <c r="O71" s="62">
        <f t="shared" si="16"/>
        <v>0</v>
      </c>
    </row>
    <row r="72" spans="1:15" s="51" customFormat="1" x14ac:dyDescent="0.25">
      <c r="A72" s="115">
        <v>5702</v>
      </c>
      <c r="B72" s="72" t="s">
        <v>160</v>
      </c>
      <c r="C72" s="160">
        <v>966605</v>
      </c>
      <c r="D72" s="160">
        <v>2578718</v>
      </c>
      <c r="E72" s="113">
        <f t="shared" si="9"/>
        <v>0.37483935816169117</v>
      </c>
      <c r="F72" s="114">
        <f t="shared" si="10"/>
        <v>0.1023238508760716</v>
      </c>
      <c r="H72" s="197">
        <v>966605</v>
      </c>
      <c r="I72" s="197">
        <v>2578718</v>
      </c>
      <c r="J72" s="159">
        <f t="shared" si="11"/>
        <v>0</v>
      </c>
      <c r="K72" s="196">
        <f t="shared" si="12"/>
        <v>0</v>
      </c>
      <c r="L72" s="204">
        <f t="shared" si="13"/>
        <v>0</v>
      </c>
      <c r="M72" s="62">
        <f t="shared" si="14"/>
        <v>0.37483935816169117</v>
      </c>
      <c r="N72" s="62">
        <f t="shared" si="15"/>
        <v>0.1023238508760716</v>
      </c>
      <c r="O72" s="62">
        <f t="shared" si="16"/>
        <v>0</v>
      </c>
    </row>
    <row r="73" spans="1:15" s="51" customFormat="1" x14ac:dyDescent="0.25">
      <c r="A73" s="115">
        <v>5703</v>
      </c>
      <c r="B73" s="72" t="s">
        <v>91</v>
      </c>
      <c r="C73" s="160">
        <v>2158769</v>
      </c>
      <c r="D73" s="160">
        <v>4749977</v>
      </c>
      <c r="E73" s="113">
        <f t="shared" si="9"/>
        <v>0.45447988484996876</v>
      </c>
      <c r="F73" s="114">
        <f t="shared" si="10"/>
        <v>0.1252996259287068</v>
      </c>
      <c r="H73" s="197">
        <v>2158769</v>
      </c>
      <c r="I73" s="197">
        <v>4749977</v>
      </c>
      <c r="J73" s="159">
        <f t="shared" si="11"/>
        <v>0</v>
      </c>
      <c r="K73" s="196">
        <f t="shared" si="12"/>
        <v>0</v>
      </c>
      <c r="L73" s="204">
        <f t="shared" si="13"/>
        <v>0</v>
      </c>
      <c r="M73" s="62">
        <f t="shared" si="14"/>
        <v>0.45447988484996876</v>
      </c>
      <c r="N73" s="62">
        <f t="shared" si="15"/>
        <v>0.1252996259287068</v>
      </c>
      <c r="O73" s="62">
        <f t="shared" si="16"/>
        <v>0</v>
      </c>
    </row>
    <row r="74" spans="1:15" s="51" customFormat="1" x14ac:dyDescent="0.25">
      <c r="A74" s="115">
        <v>5704</v>
      </c>
      <c r="B74" s="72" t="s">
        <v>161</v>
      </c>
      <c r="C74" s="160">
        <v>1007868</v>
      </c>
      <c r="D74" s="160">
        <v>2650430</v>
      </c>
      <c r="E74" s="113">
        <f t="shared" si="9"/>
        <v>0.38026584365555777</v>
      </c>
      <c r="F74" s="114">
        <f t="shared" si="10"/>
        <v>0.10388935672112296</v>
      </c>
      <c r="H74" s="197">
        <v>1007868</v>
      </c>
      <c r="I74" s="197">
        <v>2650430</v>
      </c>
      <c r="J74" s="159">
        <f t="shared" si="11"/>
        <v>0</v>
      </c>
      <c r="K74" s="196">
        <f t="shared" si="12"/>
        <v>0</v>
      </c>
      <c r="L74" s="204">
        <f t="shared" si="13"/>
        <v>0</v>
      </c>
      <c r="M74" s="62">
        <f t="shared" si="14"/>
        <v>0.38026584365555777</v>
      </c>
      <c r="N74" s="62">
        <f t="shared" si="15"/>
        <v>0.10388935672112296</v>
      </c>
      <c r="O74" s="62">
        <f t="shared" si="16"/>
        <v>0</v>
      </c>
    </row>
    <row r="75" spans="1:15" s="51" customFormat="1" x14ac:dyDescent="0.25">
      <c r="A75" s="115">
        <v>5705</v>
      </c>
      <c r="B75" s="72" t="s">
        <v>76</v>
      </c>
      <c r="C75" s="160">
        <v>1198047</v>
      </c>
      <c r="D75" s="160">
        <v>3025186</v>
      </c>
      <c r="E75" s="113">
        <f t="shared" si="9"/>
        <v>0.39602424445967949</v>
      </c>
      <c r="F75" s="114">
        <f t="shared" si="10"/>
        <v>0.10843555307517166</v>
      </c>
      <c r="H75" s="197">
        <v>1198047</v>
      </c>
      <c r="I75" s="197">
        <v>3025186</v>
      </c>
      <c r="J75" s="159">
        <f t="shared" si="11"/>
        <v>0</v>
      </c>
      <c r="K75" s="196">
        <f t="shared" si="12"/>
        <v>0</v>
      </c>
      <c r="L75" s="204">
        <f t="shared" si="13"/>
        <v>0</v>
      </c>
      <c r="M75" s="62">
        <f t="shared" si="14"/>
        <v>0.39602424445967949</v>
      </c>
      <c r="N75" s="62">
        <f t="shared" si="15"/>
        <v>0.10843555307517166</v>
      </c>
      <c r="O75" s="62">
        <f t="shared" si="16"/>
        <v>0</v>
      </c>
    </row>
    <row r="76" spans="1:15" s="51" customFormat="1" x14ac:dyDescent="0.25">
      <c r="A76" s="115">
        <v>5706</v>
      </c>
      <c r="B76" s="72" t="s">
        <v>266</v>
      </c>
      <c r="C76" s="160">
        <v>1085104</v>
      </c>
      <c r="D76" s="160">
        <v>4067188</v>
      </c>
      <c r="E76" s="113">
        <f t="shared" si="9"/>
        <v>0.26679465025958965</v>
      </c>
      <c r="F76" s="114">
        <f t="shared" si="10"/>
        <v>7.1153653897053457E-2</v>
      </c>
      <c r="H76" s="197">
        <v>1085104</v>
      </c>
      <c r="I76" s="197">
        <v>4067188</v>
      </c>
      <c r="J76" s="159">
        <f t="shared" si="11"/>
        <v>0</v>
      </c>
      <c r="K76" s="196">
        <f t="shared" si="12"/>
        <v>0</v>
      </c>
      <c r="L76" s="204">
        <f t="shared" si="13"/>
        <v>0</v>
      </c>
      <c r="M76" s="62">
        <f t="shared" si="14"/>
        <v>0.26679465025958965</v>
      </c>
      <c r="N76" s="62">
        <f t="shared" si="15"/>
        <v>7.1153653897053457E-2</v>
      </c>
      <c r="O76" s="62">
        <f t="shared" si="16"/>
        <v>0</v>
      </c>
    </row>
    <row r="77" spans="1:15" s="51" customFormat="1" x14ac:dyDescent="0.25">
      <c r="A77" s="115">
        <v>5801</v>
      </c>
      <c r="B77" s="72" t="s">
        <v>92</v>
      </c>
      <c r="C77" s="160">
        <v>12509376</v>
      </c>
      <c r="D77" s="160">
        <v>18568177</v>
      </c>
      <c r="E77" s="113">
        <f t="shared" si="9"/>
        <v>0.67369973907508529</v>
      </c>
      <c r="F77" s="114">
        <f t="shared" si="10"/>
        <v>0.18854313105345541</v>
      </c>
      <c r="H77" s="197">
        <v>12509376</v>
      </c>
      <c r="I77" s="197">
        <v>18568177</v>
      </c>
      <c r="J77" s="159">
        <f t="shared" si="11"/>
        <v>0</v>
      </c>
      <c r="K77" s="196">
        <f t="shared" si="12"/>
        <v>0</v>
      </c>
      <c r="L77" s="204">
        <f t="shared" si="13"/>
        <v>0</v>
      </c>
      <c r="M77" s="62">
        <f t="shared" si="14"/>
        <v>0.67369973907508529</v>
      </c>
      <c r="N77" s="62">
        <f t="shared" si="15"/>
        <v>0.18854313105345541</v>
      </c>
      <c r="O77" s="62">
        <f t="shared" si="16"/>
        <v>0</v>
      </c>
    </row>
    <row r="78" spans="1:15" s="51" customFormat="1" x14ac:dyDescent="0.25">
      <c r="A78" s="115">
        <v>5802</v>
      </c>
      <c r="B78" s="72" t="s">
        <v>255</v>
      </c>
      <c r="C78" s="160">
        <v>4677503</v>
      </c>
      <c r="D78" s="160">
        <v>4896235</v>
      </c>
      <c r="E78" s="113">
        <f t="shared" si="9"/>
        <v>0.95532649066068109</v>
      </c>
      <c r="F78" s="114">
        <f t="shared" si="10"/>
        <v>0.26979062102249707</v>
      </c>
      <c r="H78" s="197">
        <v>4677503</v>
      </c>
      <c r="I78" s="197">
        <v>4896235</v>
      </c>
      <c r="J78" s="159">
        <f t="shared" si="11"/>
        <v>0</v>
      </c>
      <c r="K78" s="196">
        <f t="shared" si="12"/>
        <v>0</v>
      </c>
      <c r="L78" s="204">
        <f t="shared" si="13"/>
        <v>0</v>
      </c>
      <c r="M78" s="62">
        <f t="shared" si="14"/>
        <v>0.95532649066068109</v>
      </c>
      <c r="N78" s="62">
        <f t="shared" si="15"/>
        <v>0.26979062102249707</v>
      </c>
      <c r="O78" s="62">
        <f t="shared" si="16"/>
        <v>0</v>
      </c>
    </row>
    <row r="79" spans="1:15" s="51" customFormat="1" x14ac:dyDescent="0.25">
      <c r="A79" s="115">
        <v>5803</v>
      </c>
      <c r="B79" s="72" t="s">
        <v>241</v>
      </c>
      <c r="C79" s="160">
        <v>2159840</v>
      </c>
      <c r="D79" s="160">
        <v>4092203</v>
      </c>
      <c r="E79" s="113">
        <f t="shared" si="9"/>
        <v>0.52779395352576597</v>
      </c>
      <c r="F79" s="114">
        <f t="shared" si="10"/>
        <v>0.1464502589058303</v>
      </c>
      <c r="H79" s="197">
        <v>2159840</v>
      </c>
      <c r="I79" s="197">
        <v>4092203</v>
      </c>
      <c r="J79" s="159">
        <f t="shared" si="11"/>
        <v>0</v>
      </c>
      <c r="K79" s="196">
        <f t="shared" si="12"/>
        <v>0</v>
      </c>
      <c r="L79" s="204">
        <f t="shared" si="13"/>
        <v>0</v>
      </c>
      <c r="M79" s="62">
        <f t="shared" si="14"/>
        <v>0.52779395352576597</v>
      </c>
      <c r="N79" s="62">
        <f t="shared" si="15"/>
        <v>0.1464502589058303</v>
      </c>
      <c r="O79" s="62">
        <f t="shared" si="16"/>
        <v>0</v>
      </c>
    </row>
    <row r="80" spans="1:15" s="51" customFormat="1" x14ac:dyDescent="0.25">
      <c r="A80" s="115">
        <v>5804</v>
      </c>
      <c r="B80" s="72" t="s">
        <v>257</v>
      </c>
      <c r="C80" s="160">
        <v>5747569</v>
      </c>
      <c r="D80" s="160">
        <v>14135502</v>
      </c>
      <c r="E80" s="113">
        <f t="shared" si="9"/>
        <v>0.40660522703756824</v>
      </c>
      <c r="F80" s="114">
        <f t="shared" si="10"/>
        <v>0.11148809787434119</v>
      </c>
      <c r="H80" s="197">
        <v>5747569</v>
      </c>
      <c r="I80" s="197">
        <v>14135502</v>
      </c>
      <c r="J80" s="159">
        <f t="shared" si="11"/>
        <v>0</v>
      </c>
      <c r="K80" s="196">
        <f t="shared" si="12"/>
        <v>0</v>
      </c>
      <c r="L80" s="204">
        <f t="shared" si="13"/>
        <v>0</v>
      </c>
      <c r="M80" s="62">
        <f t="shared" si="14"/>
        <v>0.40660522703756824</v>
      </c>
      <c r="N80" s="62">
        <f t="shared" si="15"/>
        <v>0.11148809787434119</v>
      </c>
      <c r="O80" s="62">
        <f t="shared" si="16"/>
        <v>0</v>
      </c>
    </row>
    <row r="81" spans="1:15" s="51" customFormat="1" x14ac:dyDescent="0.25">
      <c r="A81" s="115">
        <v>6101</v>
      </c>
      <c r="B81" s="72" t="s">
        <v>147</v>
      </c>
      <c r="C81" s="160">
        <v>34394033</v>
      </c>
      <c r="D81" s="160">
        <v>22038884</v>
      </c>
      <c r="E81" s="113">
        <f t="shared" si="9"/>
        <v>1.5606068347199431</v>
      </c>
      <c r="F81" s="114">
        <f t="shared" si="10"/>
        <v>0.44441007178680519</v>
      </c>
      <c r="H81" s="197">
        <v>34394033</v>
      </c>
      <c r="I81" s="197">
        <v>22038884</v>
      </c>
      <c r="J81" s="159">
        <f t="shared" si="11"/>
        <v>0</v>
      </c>
      <c r="K81" s="196">
        <f t="shared" si="12"/>
        <v>0</v>
      </c>
      <c r="L81" s="204">
        <f t="shared" si="13"/>
        <v>0</v>
      </c>
      <c r="M81" s="62">
        <f t="shared" si="14"/>
        <v>1.5606068347199431</v>
      </c>
      <c r="N81" s="62">
        <f t="shared" si="15"/>
        <v>0.44441007178680519</v>
      </c>
      <c r="O81" s="62">
        <f t="shared" si="16"/>
        <v>0</v>
      </c>
    </row>
    <row r="82" spans="1:15" s="51" customFormat="1" x14ac:dyDescent="0.25">
      <c r="A82" s="115">
        <v>6102</v>
      </c>
      <c r="B82" s="72" t="s">
        <v>242</v>
      </c>
      <c r="C82" s="160">
        <v>1652810</v>
      </c>
      <c r="D82" s="160">
        <v>2948533</v>
      </c>
      <c r="E82" s="113">
        <f t="shared" si="9"/>
        <v>0.56055333279295161</v>
      </c>
      <c r="F82" s="114">
        <f t="shared" si="10"/>
        <v>0.15590112720373681</v>
      </c>
      <c r="H82" s="197">
        <v>1652810</v>
      </c>
      <c r="I82" s="197">
        <v>2948533</v>
      </c>
      <c r="J82" s="159">
        <f t="shared" si="11"/>
        <v>0</v>
      </c>
      <c r="K82" s="196">
        <f t="shared" si="12"/>
        <v>0</v>
      </c>
      <c r="L82" s="204">
        <f t="shared" si="13"/>
        <v>0</v>
      </c>
      <c r="M82" s="62">
        <f t="shared" si="14"/>
        <v>0.56055333279295161</v>
      </c>
      <c r="N82" s="62">
        <f t="shared" si="15"/>
        <v>0.15590112720373681</v>
      </c>
      <c r="O82" s="62">
        <f t="shared" si="16"/>
        <v>0</v>
      </c>
    </row>
    <row r="83" spans="1:15" s="51" customFormat="1" x14ac:dyDescent="0.25">
      <c r="A83" s="115">
        <v>6103</v>
      </c>
      <c r="B83" s="72" t="s">
        <v>162</v>
      </c>
      <c r="C83" s="160">
        <v>927666</v>
      </c>
      <c r="D83" s="160">
        <v>2490636</v>
      </c>
      <c r="E83" s="113">
        <f t="shared" si="9"/>
        <v>0.37246149176354953</v>
      </c>
      <c r="F83" s="114">
        <f t="shared" si="10"/>
        <v>0.10163785185345384</v>
      </c>
      <c r="H83" s="197">
        <v>927666</v>
      </c>
      <c r="I83" s="197">
        <v>2490636</v>
      </c>
      <c r="J83" s="159">
        <f t="shared" si="11"/>
        <v>0</v>
      </c>
      <c r="K83" s="196">
        <f t="shared" si="12"/>
        <v>0</v>
      </c>
      <c r="L83" s="204">
        <f t="shared" si="13"/>
        <v>0</v>
      </c>
      <c r="M83" s="62">
        <f t="shared" si="14"/>
        <v>0.37246149176354953</v>
      </c>
      <c r="N83" s="62">
        <f t="shared" si="15"/>
        <v>0.10163785185345384</v>
      </c>
      <c r="O83" s="62">
        <f t="shared" si="16"/>
        <v>0</v>
      </c>
    </row>
    <row r="84" spans="1:15" s="51" customFormat="1" x14ac:dyDescent="0.25">
      <c r="A84" s="115">
        <v>6104</v>
      </c>
      <c r="B84" s="72" t="s">
        <v>290</v>
      </c>
      <c r="C84" s="160">
        <v>1094281</v>
      </c>
      <c r="D84" s="160">
        <v>2994200</v>
      </c>
      <c r="E84" s="113">
        <f t="shared" si="9"/>
        <v>0.36546690267851178</v>
      </c>
      <c r="F84" s="114">
        <f t="shared" si="10"/>
        <v>9.9619958299930922E-2</v>
      </c>
      <c r="H84" s="197">
        <v>1094281</v>
      </c>
      <c r="I84" s="197">
        <v>2994200</v>
      </c>
      <c r="J84" s="159">
        <f t="shared" si="11"/>
        <v>0</v>
      </c>
      <c r="K84" s="196">
        <f t="shared" si="12"/>
        <v>0</v>
      </c>
      <c r="L84" s="204">
        <f t="shared" si="13"/>
        <v>0</v>
      </c>
      <c r="M84" s="62">
        <f t="shared" si="14"/>
        <v>0.36546690267851178</v>
      </c>
      <c r="N84" s="62">
        <f t="shared" si="15"/>
        <v>9.9619958299930922E-2</v>
      </c>
      <c r="O84" s="62">
        <f t="shared" si="16"/>
        <v>0</v>
      </c>
    </row>
    <row r="85" spans="1:15" s="51" customFormat="1" x14ac:dyDescent="0.25">
      <c r="A85" s="115">
        <v>6105</v>
      </c>
      <c r="B85" s="72" t="s">
        <v>115</v>
      </c>
      <c r="C85" s="160">
        <v>1865646</v>
      </c>
      <c r="D85" s="160">
        <v>2721461</v>
      </c>
      <c r="E85" s="113">
        <f t="shared" si="9"/>
        <v>0.68553104380331009</v>
      </c>
      <c r="F85" s="114">
        <f t="shared" si="10"/>
        <v>0.19195638567793649</v>
      </c>
      <c r="H85" s="197">
        <v>1865646</v>
      </c>
      <c r="I85" s="197">
        <v>2721461</v>
      </c>
      <c r="J85" s="159">
        <f t="shared" si="11"/>
        <v>0</v>
      </c>
      <c r="K85" s="196">
        <f t="shared" si="12"/>
        <v>0</v>
      </c>
      <c r="L85" s="204">
        <f t="shared" si="13"/>
        <v>0</v>
      </c>
      <c r="M85" s="62">
        <f t="shared" si="14"/>
        <v>0.68553104380331009</v>
      </c>
      <c r="N85" s="62">
        <f t="shared" si="15"/>
        <v>0.19195638567793649</v>
      </c>
      <c r="O85" s="62">
        <f t="shared" si="16"/>
        <v>0</v>
      </c>
    </row>
    <row r="86" spans="1:15" s="51" customFormat="1" x14ac:dyDescent="0.25">
      <c r="A86" s="115">
        <v>6106</v>
      </c>
      <c r="B86" s="72" t="s">
        <v>291</v>
      </c>
      <c r="C86" s="160">
        <v>2262666</v>
      </c>
      <c r="D86" s="160">
        <v>3465862</v>
      </c>
      <c r="E86" s="113">
        <f t="shared" si="9"/>
        <v>0.65284365043963088</v>
      </c>
      <c r="F86" s="114">
        <f t="shared" si="10"/>
        <v>0.18252628484597605</v>
      </c>
      <c r="H86" s="197">
        <v>2262666</v>
      </c>
      <c r="I86" s="197">
        <v>3465862</v>
      </c>
      <c r="J86" s="159">
        <f t="shared" si="11"/>
        <v>0</v>
      </c>
      <c r="K86" s="196">
        <f t="shared" si="12"/>
        <v>0</v>
      </c>
      <c r="L86" s="204">
        <f t="shared" si="13"/>
        <v>0</v>
      </c>
      <c r="M86" s="62">
        <f t="shared" si="14"/>
        <v>0.65284365043963088</v>
      </c>
      <c r="N86" s="62">
        <f t="shared" si="15"/>
        <v>0.18252628484597605</v>
      </c>
      <c r="O86" s="62">
        <f t="shared" si="16"/>
        <v>0</v>
      </c>
    </row>
    <row r="87" spans="1:15" s="51" customFormat="1" x14ac:dyDescent="0.25">
      <c r="A87" s="115">
        <v>6107</v>
      </c>
      <c r="B87" s="72" t="s">
        <v>114</v>
      </c>
      <c r="C87" s="160">
        <v>3019404</v>
      </c>
      <c r="D87" s="160">
        <v>4087713</v>
      </c>
      <c r="E87" s="113">
        <f t="shared" si="9"/>
        <v>0.7386536187839019</v>
      </c>
      <c r="F87" s="114">
        <f t="shared" si="10"/>
        <v>0.20728190377437167</v>
      </c>
      <c r="H87" s="197">
        <v>3019404</v>
      </c>
      <c r="I87" s="197">
        <v>4087713</v>
      </c>
      <c r="J87" s="159">
        <f t="shared" si="11"/>
        <v>0</v>
      </c>
      <c r="K87" s="196">
        <f t="shared" si="12"/>
        <v>0</v>
      </c>
      <c r="L87" s="204">
        <f t="shared" si="13"/>
        <v>0</v>
      </c>
      <c r="M87" s="62">
        <f t="shared" si="14"/>
        <v>0.7386536187839019</v>
      </c>
      <c r="N87" s="62">
        <f t="shared" si="15"/>
        <v>0.20728190377437167</v>
      </c>
      <c r="O87" s="62">
        <f t="shared" si="16"/>
        <v>0</v>
      </c>
    </row>
    <row r="88" spans="1:15" s="51" customFormat="1" x14ac:dyDescent="0.25">
      <c r="A88" s="115">
        <v>6108</v>
      </c>
      <c r="B88" s="72" t="s">
        <v>216</v>
      </c>
      <c r="C88" s="160">
        <v>7132718</v>
      </c>
      <c r="D88" s="160">
        <v>5893168</v>
      </c>
      <c r="E88" s="113">
        <f t="shared" si="9"/>
        <v>1.2103367832038727</v>
      </c>
      <c r="F88" s="114">
        <f t="shared" si="10"/>
        <v>0.34335943530862201</v>
      </c>
      <c r="H88" s="197">
        <v>7132718</v>
      </c>
      <c r="I88" s="197">
        <v>5893168</v>
      </c>
      <c r="J88" s="159">
        <f t="shared" si="11"/>
        <v>0</v>
      </c>
      <c r="K88" s="196">
        <f t="shared" si="12"/>
        <v>0</v>
      </c>
      <c r="L88" s="204">
        <f t="shared" si="13"/>
        <v>0</v>
      </c>
      <c r="M88" s="62">
        <f t="shared" si="14"/>
        <v>1.2103367832038727</v>
      </c>
      <c r="N88" s="62">
        <f t="shared" si="15"/>
        <v>0.34335943530862201</v>
      </c>
      <c r="O88" s="62">
        <f t="shared" si="16"/>
        <v>0</v>
      </c>
    </row>
    <row r="89" spans="1:15" s="51" customFormat="1" x14ac:dyDescent="0.25">
      <c r="A89" s="115">
        <v>6109</v>
      </c>
      <c r="B89" s="72" t="s">
        <v>163</v>
      </c>
      <c r="C89" s="160">
        <v>1884747</v>
      </c>
      <c r="D89" s="160">
        <v>2557094</v>
      </c>
      <c r="E89" s="113">
        <f t="shared" si="9"/>
        <v>0.73706598193105144</v>
      </c>
      <c r="F89" s="114">
        <f t="shared" si="10"/>
        <v>0.20682388084668382</v>
      </c>
      <c r="H89" s="197">
        <v>1884747</v>
      </c>
      <c r="I89" s="197">
        <v>2557094</v>
      </c>
      <c r="J89" s="159">
        <f t="shared" si="11"/>
        <v>0</v>
      </c>
      <c r="K89" s="196">
        <f t="shared" si="12"/>
        <v>0</v>
      </c>
      <c r="L89" s="204">
        <f t="shared" si="13"/>
        <v>0</v>
      </c>
      <c r="M89" s="62">
        <f t="shared" si="14"/>
        <v>0.73706598193105144</v>
      </c>
      <c r="N89" s="62">
        <f t="shared" si="15"/>
        <v>0.20682388084668382</v>
      </c>
      <c r="O89" s="62">
        <f t="shared" si="16"/>
        <v>0</v>
      </c>
    </row>
    <row r="90" spans="1:15" s="51" customFormat="1" x14ac:dyDescent="0.25">
      <c r="A90" s="115">
        <v>6110</v>
      </c>
      <c r="B90" s="72" t="s">
        <v>292</v>
      </c>
      <c r="C90" s="160">
        <v>2906515</v>
      </c>
      <c r="D90" s="160">
        <v>4701735</v>
      </c>
      <c r="E90" s="113">
        <f t="shared" si="9"/>
        <v>0.61817924659726675</v>
      </c>
      <c r="F90" s="114">
        <f t="shared" si="10"/>
        <v>0.17252582932245561</v>
      </c>
      <c r="H90" s="197">
        <v>2906515</v>
      </c>
      <c r="I90" s="197">
        <v>4701735</v>
      </c>
      <c r="J90" s="159">
        <f t="shared" si="11"/>
        <v>0</v>
      </c>
      <c r="K90" s="196">
        <f t="shared" si="12"/>
        <v>0</v>
      </c>
      <c r="L90" s="204">
        <f t="shared" si="13"/>
        <v>0</v>
      </c>
      <c r="M90" s="62">
        <f t="shared" si="14"/>
        <v>0.61817924659726675</v>
      </c>
      <c r="N90" s="62">
        <f t="shared" si="15"/>
        <v>0.17252582932245561</v>
      </c>
      <c r="O90" s="62">
        <f t="shared" si="16"/>
        <v>0</v>
      </c>
    </row>
    <row r="91" spans="1:15" s="51" customFormat="1" x14ac:dyDescent="0.25">
      <c r="A91" s="115">
        <v>6111</v>
      </c>
      <c r="B91" s="72" t="s">
        <v>245</v>
      </c>
      <c r="C91" s="160">
        <v>2317264</v>
      </c>
      <c r="D91" s="160">
        <v>2448634</v>
      </c>
      <c r="E91" s="113">
        <f t="shared" si="9"/>
        <v>0.94634967904554135</v>
      </c>
      <c r="F91" s="114">
        <f t="shared" si="10"/>
        <v>0.26720086913440855</v>
      </c>
      <c r="H91" s="197">
        <v>2317264</v>
      </c>
      <c r="I91" s="197">
        <v>2448634</v>
      </c>
      <c r="J91" s="159">
        <f t="shared" si="11"/>
        <v>0</v>
      </c>
      <c r="K91" s="196">
        <f t="shared" si="12"/>
        <v>0</v>
      </c>
      <c r="L91" s="204">
        <f t="shared" si="13"/>
        <v>0</v>
      </c>
      <c r="M91" s="62">
        <f t="shared" si="14"/>
        <v>0.94634967904554135</v>
      </c>
      <c r="N91" s="62">
        <f t="shared" si="15"/>
        <v>0.26720086913440855</v>
      </c>
      <c r="O91" s="62">
        <f t="shared" si="16"/>
        <v>0</v>
      </c>
    </row>
    <row r="92" spans="1:15" s="51" customFormat="1" x14ac:dyDescent="0.25">
      <c r="A92" s="115">
        <v>6112</v>
      </c>
      <c r="B92" s="72" t="s">
        <v>164</v>
      </c>
      <c r="C92" s="160">
        <v>1515542</v>
      </c>
      <c r="D92" s="160">
        <v>3315171</v>
      </c>
      <c r="E92" s="113">
        <f t="shared" si="9"/>
        <v>0.45715349223313068</v>
      </c>
      <c r="F92" s="114">
        <f t="shared" si="10"/>
        <v>0.12607094430603286</v>
      </c>
      <c r="H92" s="197">
        <v>1515542</v>
      </c>
      <c r="I92" s="197">
        <v>3315171</v>
      </c>
      <c r="J92" s="159">
        <f t="shared" si="11"/>
        <v>0</v>
      </c>
      <c r="K92" s="196">
        <f t="shared" si="12"/>
        <v>0</v>
      </c>
      <c r="L92" s="204">
        <f t="shared" si="13"/>
        <v>0</v>
      </c>
      <c r="M92" s="62">
        <f t="shared" si="14"/>
        <v>0.45715349223313068</v>
      </c>
      <c r="N92" s="62">
        <f t="shared" si="15"/>
        <v>0.12607094430603286</v>
      </c>
      <c r="O92" s="62">
        <f t="shared" si="16"/>
        <v>0</v>
      </c>
    </row>
    <row r="93" spans="1:15" s="51" customFormat="1" x14ac:dyDescent="0.25">
      <c r="A93" s="115">
        <v>6113</v>
      </c>
      <c r="B93" s="72" t="s">
        <v>254</v>
      </c>
      <c r="C93" s="160">
        <v>1383650</v>
      </c>
      <c r="D93" s="160">
        <v>4002543</v>
      </c>
      <c r="E93" s="113">
        <f t="shared" si="9"/>
        <v>0.34569272584954114</v>
      </c>
      <c r="F93" s="114">
        <f t="shared" si="10"/>
        <v>9.3915236626608112E-2</v>
      </c>
      <c r="H93" s="197">
        <v>1383650</v>
      </c>
      <c r="I93" s="197">
        <v>4002543</v>
      </c>
      <c r="J93" s="159">
        <f t="shared" si="11"/>
        <v>0</v>
      </c>
      <c r="K93" s="196">
        <f t="shared" si="12"/>
        <v>0</v>
      </c>
      <c r="L93" s="204">
        <f t="shared" si="13"/>
        <v>0</v>
      </c>
      <c r="M93" s="62">
        <f t="shared" si="14"/>
        <v>0.34569272584954114</v>
      </c>
      <c r="N93" s="62">
        <f t="shared" si="15"/>
        <v>9.3915236626608112E-2</v>
      </c>
      <c r="O93" s="62">
        <f t="shared" si="16"/>
        <v>0</v>
      </c>
    </row>
    <row r="94" spans="1:15" s="51" customFormat="1" x14ac:dyDescent="0.25">
      <c r="A94" s="115">
        <v>6114</v>
      </c>
      <c r="B94" s="72" t="s">
        <v>293</v>
      </c>
      <c r="C94" s="160">
        <v>1228224</v>
      </c>
      <c r="D94" s="160">
        <v>3406176</v>
      </c>
      <c r="E94" s="113">
        <f t="shared" si="9"/>
        <v>0.36058735661339875</v>
      </c>
      <c r="F94" s="114">
        <f t="shared" si="10"/>
        <v>9.8212240930232633E-2</v>
      </c>
      <c r="H94" s="197">
        <v>1228224</v>
      </c>
      <c r="I94" s="197">
        <v>3406176</v>
      </c>
      <c r="J94" s="159">
        <f t="shared" si="11"/>
        <v>0</v>
      </c>
      <c r="K94" s="196">
        <f t="shared" si="12"/>
        <v>0</v>
      </c>
      <c r="L94" s="204">
        <f t="shared" si="13"/>
        <v>0</v>
      </c>
      <c r="M94" s="62">
        <f t="shared" si="14"/>
        <v>0.36058735661339875</v>
      </c>
      <c r="N94" s="62">
        <f t="shared" si="15"/>
        <v>9.8212240930232633E-2</v>
      </c>
      <c r="O94" s="62">
        <f t="shared" si="16"/>
        <v>0</v>
      </c>
    </row>
    <row r="95" spans="1:15" s="51" customFormat="1" x14ac:dyDescent="0.25">
      <c r="A95" s="115">
        <v>6115</v>
      </c>
      <c r="B95" s="72" t="s">
        <v>35</v>
      </c>
      <c r="C95" s="160">
        <v>5392626</v>
      </c>
      <c r="D95" s="160">
        <v>8901775</v>
      </c>
      <c r="E95" s="113">
        <f t="shared" si="9"/>
        <v>0.60579221559745111</v>
      </c>
      <c r="F95" s="114">
        <f t="shared" si="10"/>
        <v>0.16895225127549282</v>
      </c>
      <c r="H95" s="197">
        <v>5392626</v>
      </c>
      <c r="I95" s="197">
        <v>8901775</v>
      </c>
      <c r="J95" s="159">
        <f t="shared" si="11"/>
        <v>0</v>
      </c>
      <c r="K95" s="196">
        <f t="shared" si="12"/>
        <v>0</v>
      </c>
      <c r="L95" s="204">
        <f t="shared" si="13"/>
        <v>0</v>
      </c>
      <c r="M95" s="62">
        <f t="shared" si="14"/>
        <v>0.60579221559745111</v>
      </c>
      <c r="N95" s="62">
        <f t="shared" si="15"/>
        <v>0.16895225127549282</v>
      </c>
      <c r="O95" s="62">
        <f t="shared" si="16"/>
        <v>0</v>
      </c>
    </row>
    <row r="96" spans="1:15" s="51" customFormat="1" x14ac:dyDescent="0.25">
      <c r="A96" s="115">
        <v>6116</v>
      </c>
      <c r="B96" s="72" t="s">
        <v>294</v>
      </c>
      <c r="C96" s="160">
        <v>3344238</v>
      </c>
      <c r="D96" s="160">
        <v>3642260</v>
      </c>
      <c r="E96" s="113">
        <f t="shared" si="9"/>
        <v>0.91817662659996813</v>
      </c>
      <c r="F96" s="114">
        <f t="shared" si="10"/>
        <v>0.25907312635755342</v>
      </c>
      <c r="H96" s="197">
        <v>3344238</v>
      </c>
      <c r="I96" s="197">
        <v>3642260</v>
      </c>
      <c r="J96" s="159">
        <f t="shared" si="11"/>
        <v>0</v>
      </c>
      <c r="K96" s="196">
        <f t="shared" si="12"/>
        <v>0</v>
      </c>
      <c r="L96" s="204">
        <f t="shared" si="13"/>
        <v>0</v>
      </c>
      <c r="M96" s="62">
        <f t="shared" si="14"/>
        <v>0.91817662659996813</v>
      </c>
      <c r="N96" s="62">
        <f t="shared" si="15"/>
        <v>0.25907312635755342</v>
      </c>
      <c r="O96" s="62">
        <f t="shared" si="16"/>
        <v>0</v>
      </c>
    </row>
    <row r="97" spans="1:15" s="51" customFormat="1" x14ac:dyDescent="0.25">
      <c r="A97" s="115">
        <v>6117</v>
      </c>
      <c r="B97" s="72" t="s">
        <v>165</v>
      </c>
      <c r="C97" s="160">
        <v>4538534</v>
      </c>
      <c r="D97" s="160">
        <v>7955058</v>
      </c>
      <c r="E97" s="113">
        <f t="shared" si="9"/>
        <v>0.57052179883540766</v>
      </c>
      <c r="F97" s="114">
        <f t="shared" si="10"/>
        <v>0.15877696495789639</v>
      </c>
      <c r="H97" s="197">
        <v>4538534</v>
      </c>
      <c r="I97" s="197">
        <v>7955058</v>
      </c>
      <c r="J97" s="159">
        <f t="shared" si="11"/>
        <v>0</v>
      </c>
      <c r="K97" s="196">
        <f t="shared" si="12"/>
        <v>0</v>
      </c>
      <c r="L97" s="204">
        <f t="shared" si="13"/>
        <v>0</v>
      </c>
      <c r="M97" s="62">
        <f t="shared" si="14"/>
        <v>0.57052179883540766</v>
      </c>
      <c r="N97" s="62">
        <f t="shared" si="15"/>
        <v>0.15877696495789639</v>
      </c>
      <c r="O97" s="62">
        <f t="shared" si="16"/>
        <v>0</v>
      </c>
    </row>
    <row r="98" spans="1:15" s="51" customFormat="1" x14ac:dyDescent="0.25">
      <c r="A98" s="115">
        <v>6201</v>
      </c>
      <c r="B98" s="72" t="s">
        <v>166</v>
      </c>
      <c r="C98" s="160">
        <v>2366479</v>
      </c>
      <c r="D98" s="160">
        <v>3782549</v>
      </c>
      <c r="E98" s="113">
        <f t="shared" si="9"/>
        <v>0.62563075851760286</v>
      </c>
      <c r="F98" s="114">
        <f t="shared" si="10"/>
        <v>0.17467554214836128</v>
      </c>
      <c r="H98" s="197">
        <v>2366479</v>
      </c>
      <c r="I98" s="197">
        <v>3782549</v>
      </c>
      <c r="J98" s="159">
        <f t="shared" si="11"/>
        <v>0</v>
      </c>
      <c r="K98" s="196">
        <f t="shared" si="12"/>
        <v>0</v>
      </c>
      <c r="L98" s="204">
        <f t="shared" si="13"/>
        <v>0</v>
      </c>
      <c r="M98" s="62">
        <f t="shared" si="14"/>
        <v>0.62563075851760286</v>
      </c>
      <c r="N98" s="62">
        <f t="shared" si="15"/>
        <v>0.17467554214836128</v>
      </c>
      <c r="O98" s="62">
        <f t="shared" si="16"/>
        <v>0</v>
      </c>
    </row>
    <row r="99" spans="1:15" s="51" customFormat="1" x14ac:dyDescent="0.25">
      <c r="A99" s="115">
        <v>6202</v>
      </c>
      <c r="B99" s="72" t="s">
        <v>265</v>
      </c>
      <c r="C99" s="160">
        <v>797498</v>
      </c>
      <c r="D99" s="160">
        <v>2328291</v>
      </c>
      <c r="E99" s="113">
        <f t="shared" si="9"/>
        <v>0.34252505378408454</v>
      </c>
      <c r="F99" s="114">
        <f t="shared" si="10"/>
        <v>9.3001383795105433E-2</v>
      </c>
      <c r="H99" s="197">
        <v>797498</v>
      </c>
      <c r="I99" s="197">
        <v>2328291</v>
      </c>
      <c r="J99" s="159">
        <f t="shared" si="11"/>
        <v>0</v>
      </c>
      <c r="K99" s="196">
        <f t="shared" si="12"/>
        <v>0</v>
      </c>
      <c r="L99" s="204">
        <f t="shared" si="13"/>
        <v>0</v>
      </c>
      <c r="M99" s="62">
        <f t="shared" si="14"/>
        <v>0.34252505378408454</v>
      </c>
      <c r="N99" s="62">
        <f t="shared" si="15"/>
        <v>9.3001383795105433E-2</v>
      </c>
      <c r="O99" s="62">
        <f t="shared" si="16"/>
        <v>0</v>
      </c>
    </row>
    <row r="100" spans="1:15" s="51" customFormat="1" x14ac:dyDescent="0.25">
      <c r="A100" s="115">
        <v>6203</v>
      </c>
      <c r="B100" s="72" t="s">
        <v>246</v>
      </c>
      <c r="C100" s="160">
        <v>1721746</v>
      </c>
      <c r="D100" s="160">
        <v>1685901</v>
      </c>
      <c r="E100" s="113">
        <f t="shared" si="9"/>
        <v>1.0212616280552653</v>
      </c>
      <c r="F100" s="114">
        <f t="shared" si="10"/>
        <v>0.28881248021702632</v>
      </c>
      <c r="H100" s="197">
        <v>1721746</v>
      </c>
      <c r="I100" s="197">
        <v>1685901</v>
      </c>
      <c r="J100" s="159">
        <f t="shared" si="11"/>
        <v>0</v>
      </c>
      <c r="K100" s="196">
        <f t="shared" si="12"/>
        <v>0</v>
      </c>
      <c r="L100" s="204">
        <f t="shared" si="13"/>
        <v>0</v>
      </c>
      <c r="M100" s="62">
        <f t="shared" si="14"/>
        <v>1.0212616280552653</v>
      </c>
      <c r="N100" s="62">
        <f t="shared" si="15"/>
        <v>0.28881248021702632</v>
      </c>
      <c r="O100" s="62">
        <f t="shared" si="16"/>
        <v>0</v>
      </c>
    </row>
    <row r="101" spans="1:15" s="51" customFormat="1" x14ac:dyDescent="0.25">
      <c r="A101" s="115">
        <v>6204</v>
      </c>
      <c r="B101" s="72" t="s">
        <v>353</v>
      </c>
      <c r="C101" s="160">
        <v>1002728</v>
      </c>
      <c r="D101" s="160">
        <v>2067163</v>
      </c>
      <c r="E101" s="113">
        <f t="shared" si="9"/>
        <v>0.48507447163092604</v>
      </c>
      <c r="F101" s="114">
        <f t="shared" si="10"/>
        <v>0.13412596564465282</v>
      </c>
      <c r="H101" s="197">
        <v>1002728</v>
      </c>
      <c r="I101" s="197">
        <v>2067163</v>
      </c>
      <c r="J101" s="159">
        <f t="shared" si="11"/>
        <v>0</v>
      </c>
      <c r="K101" s="196">
        <f t="shared" si="12"/>
        <v>0</v>
      </c>
      <c r="L101" s="204">
        <f t="shared" si="13"/>
        <v>0</v>
      </c>
      <c r="M101" s="62">
        <f t="shared" si="14"/>
        <v>0.48507447163092604</v>
      </c>
      <c r="N101" s="62">
        <f t="shared" si="15"/>
        <v>0.13412596564465282</v>
      </c>
      <c r="O101" s="62">
        <f t="shared" si="16"/>
        <v>0</v>
      </c>
    </row>
    <row r="102" spans="1:15" s="51" customFormat="1" x14ac:dyDescent="0.25">
      <c r="A102" s="115">
        <v>6205</v>
      </c>
      <c r="B102" s="72" t="s">
        <v>295</v>
      </c>
      <c r="C102" s="160">
        <v>548891</v>
      </c>
      <c r="D102" s="160">
        <v>2861690</v>
      </c>
      <c r="E102" s="113">
        <f t="shared" si="9"/>
        <v>0.19180658981231372</v>
      </c>
      <c r="F102" s="114">
        <f t="shared" si="10"/>
        <v>4.9520085158693744E-2</v>
      </c>
      <c r="H102" s="197">
        <v>548891</v>
      </c>
      <c r="I102" s="197">
        <v>2861690</v>
      </c>
      <c r="J102" s="159">
        <f t="shared" si="11"/>
        <v>0</v>
      </c>
      <c r="K102" s="196">
        <f t="shared" si="12"/>
        <v>0</v>
      </c>
      <c r="L102" s="204">
        <f t="shared" si="13"/>
        <v>0</v>
      </c>
      <c r="M102" s="62">
        <f t="shared" si="14"/>
        <v>0.19180658981231372</v>
      </c>
      <c r="N102" s="62">
        <f t="shared" si="15"/>
        <v>4.9520085158693744E-2</v>
      </c>
      <c r="O102" s="62">
        <f t="shared" si="16"/>
        <v>0</v>
      </c>
    </row>
    <row r="103" spans="1:15" s="51" customFormat="1" x14ac:dyDescent="0.25">
      <c r="A103" s="115">
        <v>6206</v>
      </c>
      <c r="B103" s="72" t="s">
        <v>296</v>
      </c>
      <c r="C103" s="160">
        <v>421279</v>
      </c>
      <c r="D103" s="160">
        <v>2078410</v>
      </c>
      <c r="E103" s="113">
        <f t="shared" si="9"/>
        <v>0.20269292391780255</v>
      </c>
      <c r="F103" s="114">
        <f t="shared" si="10"/>
        <v>5.2660721891729788E-2</v>
      </c>
      <c r="H103" s="197">
        <v>421279</v>
      </c>
      <c r="I103" s="197">
        <v>2078410</v>
      </c>
      <c r="J103" s="159">
        <f t="shared" si="11"/>
        <v>0</v>
      </c>
      <c r="K103" s="196">
        <f t="shared" si="12"/>
        <v>0</v>
      </c>
      <c r="L103" s="204">
        <f t="shared" si="13"/>
        <v>0</v>
      </c>
      <c r="M103" s="62">
        <f t="shared" si="14"/>
        <v>0.20269292391780255</v>
      </c>
      <c r="N103" s="62">
        <f t="shared" si="15"/>
        <v>5.2660721891729788E-2</v>
      </c>
      <c r="O103" s="62">
        <f t="shared" si="16"/>
        <v>0</v>
      </c>
    </row>
    <row r="104" spans="1:15" s="51" customFormat="1" x14ac:dyDescent="0.25">
      <c r="A104" s="115">
        <v>6301</v>
      </c>
      <c r="B104" s="72" t="s">
        <v>167</v>
      </c>
      <c r="C104" s="160">
        <v>6010236</v>
      </c>
      <c r="D104" s="160">
        <v>4140942</v>
      </c>
      <c r="E104" s="113">
        <f t="shared" si="9"/>
        <v>1.451417576000823</v>
      </c>
      <c r="F104" s="114">
        <f t="shared" si="10"/>
        <v>0.41290967932564188</v>
      </c>
      <c r="H104" s="197">
        <v>6010236</v>
      </c>
      <c r="I104" s="197">
        <v>4140942</v>
      </c>
      <c r="J104" s="159">
        <f t="shared" si="11"/>
        <v>0</v>
      </c>
      <c r="K104" s="196">
        <f t="shared" si="12"/>
        <v>0</v>
      </c>
      <c r="L104" s="204">
        <f t="shared" si="13"/>
        <v>0</v>
      </c>
      <c r="M104" s="62">
        <f t="shared" si="14"/>
        <v>1.451417576000823</v>
      </c>
      <c r="N104" s="62">
        <f t="shared" si="15"/>
        <v>0.41290967932564188</v>
      </c>
      <c r="O104" s="62">
        <f t="shared" si="16"/>
        <v>0</v>
      </c>
    </row>
    <row r="105" spans="1:15" s="51" customFormat="1" x14ac:dyDescent="0.25">
      <c r="A105" s="115">
        <v>6302</v>
      </c>
      <c r="B105" s="72" t="s">
        <v>221</v>
      </c>
      <c r="C105" s="160">
        <v>1158853</v>
      </c>
      <c r="D105" s="160">
        <v>2574673</v>
      </c>
      <c r="E105" s="113">
        <f t="shared" si="9"/>
        <v>0.45009715796918676</v>
      </c>
      <c r="F105" s="114">
        <f t="shared" si="10"/>
        <v>0.12403523766914491</v>
      </c>
      <c r="H105" s="197">
        <v>1158853</v>
      </c>
      <c r="I105" s="197">
        <v>2574673</v>
      </c>
      <c r="J105" s="159">
        <f t="shared" si="11"/>
        <v>0</v>
      </c>
      <c r="K105" s="196">
        <f t="shared" si="12"/>
        <v>0</v>
      </c>
      <c r="L105" s="204">
        <f t="shared" si="13"/>
        <v>0</v>
      </c>
      <c r="M105" s="62">
        <f t="shared" si="14"/>
        <v>0.45009715796918676</v>
      </c>
      <c r="N105" s="62">
        <f t="shared" si="15"/>
        <v>0.12403523766914491</v>
      </c>
      <c r="O105" s="62">
        <f t="shared" si="16"/>
        <v>0</v>
      </c>
    </row>
    <row r="106" spans="1:15" s="51" customFormat="1" x14ac:dyDescent="0.25">
      <c r="A106" s="115">
        <v>6303</v>
      </c>
      <c r="B106" s="72" t="s">
        <v>297</v>
      </c>
      <c r="C106" s="160">
        <v>2593716</v>
      </c>
      <c r="D106" s="160">
        <v>4040063</v>
      </c>
      <c r="E106" s="113">
        <f t="shared" si="9"/>
        <v>0.64199889952211142</v>
      </c>
      <c r="F106" s="114">
        <f t="shared" si="10"/>
        <v>0.17939764459277865</v>
      </c>
      <c r="H106" s="197">
        <v>2593716</v>
      </c>
      <c r="I106" s="197">
        <v>4040063</v>
      </c>
      <c r="J106" s="159">
        <f t="shared" si="11"/>
        <v>0</v>
      </c>
      <c r="K106" s="196">
        <f t="shared" si="12"/>
        <v>0</v>
      </c>
      <c r="L106" s="204">
        <f t="shared" si="13"/>
        <v>0</v>
      </c>
      <c r="M106" s="62">
        <f t="shared" si="14"/>
        <v>0.64199889952211142</v>
      </c>
      <c r="N106" s="62">
        <f t="shared" si="15"/>
        <v>0.17939764459277865</v>
      </c>
      <c r="O106" s="62">
        <f t="shared" si="16"/>
        <v>0</v>
      </c>
    </row>
    <row r="107" spans="1:15" s="51" customFormat="1" x14ac:dyDescent="0.25">
      <c r="A107" s="115">
        <v>6304</v>
      </c>
      <c r="B107" s="72" t="s">
        <v>298</v>
      </c>
      <c r="C107" s="160">
        <v>2096780</v>
      </c>
      <c r="D107" s="160">
        <v>2286644</v>
      </c>
      <c r="E107" s="113">
        <f t="shared" si="9"/>
        <v>0.91696827315489426</v>
      </c>
      <c r="F107" s="114">
        <f t="shared" si="10"/>
        <v>0.25872452423131737</v>
      </c>
      <c r="H107" s="197">
        <v>2096780</v>
      </c>
      <c r="I107" s="197">
        <v>2286644</v>
      </c>
      <c r="J107" s="159">
        <f t="shared" si="11"/>
        <v>0</v>
      </c>
      <c r="K107" s="196">
        <f t="shared" si="12"/>
        <v>0</v>
      </c>
      <c r="L107" s="204">
        <f t="shared" si="13"/>
        <v>0</v>
      </c>
      <c r="M107" s="62">
        <f t="shared" si="14"/>
        <v>0.91696827315489426</v>
      </c>
      <c r="N107" s="62">
        <f t="shared" si="15"/>
        <v>0.25872452423131737</v>
      </c>
      <c r="O107" s="62">
        <f t="shared" si="16"/>
        <v>0</v>
      </c>
    </row>
    <row r="108" spans="1:15" s="51" customFormat="1" x14ac:dyDescent="0.25">
      <c r="A108" s="115">
        <v>6305</v>
      </c>
      <c r="B108" s="72" t="s">
        <v>299</v>
      </c>
      <c r="C108" s="160">
        <v>2423251</v>
      </c>
      <c r="D108" s="160">
        <v>2468029</v>
      </c>
      <c r="E108" s="113">
        <f t="shared" si="9"/>
        <v>0.98185677720966813</v>
      </c>
      <c r="F108" s="114">
        <f t="shared" si="10"/>
        <v>0.27744443650035483</v>
      </c>
      <c r="H108" s="197">
        <v>2423251</v>
      </c>
      <c r="I108" s="197">
        <v>2468029</v>
      </c>
      <c r="J108" s="159">
        <f t="shared" si="11"/>
        <v>0</v>
      </c>
      <c r="K108" s="196">
        <f t="shared" si="12"/>
        <v>0</v>
      </c>
      <c r="L108" s="204">
        <f t="shared" si="13"/>
        <v>0</v>
      </c>
      <c r="M108" s="62">
        <f t="shared" si="14"/>
        <v>0.98185677720966813</v>
      </c>
      <c r="N108" s="62">
        <f t="shared" si="15"/>
        <v>0.27744443650035483</v>
      </c>
      <c r="O108" s="62">
        <f t="shared" si="16"/>
        <v>0</v>
      </c>
    </row>
    <row r="109" spans="1:15" s="51" customFormat="1" x14ac:dyDescent="0.25">
      <c r="A109" s="115">
        <v>6306</v>
      </c>
      <c r="B109" s="72" t="s">
        <v>168</v>
      </c>
      <c r="C109" s="160">
        <v>1976491</v>
      </c>
      <c r="D109" s="160">
        <v>2517164</v>
      </c>
      <c r="E109" s="113">
        <f t="shared" si="9"/>
        <v>0.78520549316611865</v>
      </c>
      <c r="F109" s="114">
        <f t="shared" si="10"/>
        <v>0.22071181739449058</v>
      </c>
      <c r="H109" s="197">
        <v>1976491</v>
      </c>
      <c r="I109" s="197">
        <v>2517164</v>
      </c>
      <c r="J109" s="159">
        <f t="shared" si="11"/>
        <v>0</v>
      </c>
      <c r="K109" s="196">
        <f t="shared" si="12"/>
        <v>0</v>
      </c>
      <c r="L109" s="204">
        <f t="shared" si="13"/>
        <v>0</v>
      </c>
      <c r="M109" s="62">
        <f t="shared" si="14"/>
        <v>0.78520549316611865</v>
      </c>
      <c r="N109" s="62">
        <f t="shared" si="15"/>
        <v>0.22071181739449058</v>
      </c>
      <c r="O109" s="62">
        <f t="shared" si="16"/>
        <v>0</v>
      </c>
    </row>
    <row r="110" spans="1:15" s="51" customFormat="1" x14ac:dyDescent="0.25">
      <c r="A110" s="115">
        <v>6307</v>
      </c>
      <c r="B110" s="72" t="s">
        <v>51</v>
      </c>
      <c r="C110" s="160">
        <v>1700343</v>
      </c>
      <c r="D110" s="160">
        <v>3143096</v>
      </c>
      <c r="E110" s="113">
        <f t="shared" si="9"/>
        <v>0.54097711301213836</v>
      </c>
      <c r="F110" s="114">
        <f t="shared" si="10"/>
        <v>0.1502535148539918</v>
      </c>
      <c r="H110" s="197">
        <v>1700343</v>
      </c>
      <c r="I110" s="197">
        <v>3143096</v>
      </c>
      <c r="J110" s="159">
        <f t="shared" si="11"/>
        <v>0</v>
      </c>
      <c r="K110" s="196">
        <f t="shared" si="12"/>
        <v>0</v>
      </c>
      <c r="L110" s="204">
        <f t="shared" si="13"/>
        <v>0</v>
      </c>
      <c r="M110" s="62">
        <f t="shared" si="14"/>
        <v>0.54097711301213836</v>
      </c>
      <c r="N110" s="62">
        <f t="shared" si="15"/>
        <v>0.1502535148539918</v>
      </c>
      <c r="O110" s="62">
        <f t="shared" si="16"/>
        <v>0</v>
      </c>
    </row>
    <row r="111" spans="1:15" s="51" customFormat="1" x14ac:dyDescent="0.25">
      <c r="A111" s="115">
        <v>6308</v>
      </c>
      <c r="B111" s="72" t="s">
        <v>259</v>
      </c>
      <c r="C111" s="160">
        <v>830989</v>
      </c>
      <c r="D111" s="160">
        <v>1760137</v>
      </c>
      <c r="E111" s="113">
        <f t="shared" si="9"/>
        <v>0.47211609096337387</v>
      </c>
      <c r="F111" s="114">
        <f t="shared" si="10"/>
        <v>0.130387556926822</v>
      </c>
      <c r="H111" s="197">
        <v>830989</v>
      </c>
      <c r="I111" s="197">
        <v>1760137</v>
      </c>
      <c r="J111" s="159">
        <f t="shared" si="11"/>
        <v>0</v>
      </c>
      <c r="K111" s="196">
        <f t="shared" si="12"/>
        <v>0</v>
      </c>
      <c r="L111" s="204">
        <f t="shared" si="13"/>
        <v>0</v>
      </c>
      <c r="M111" s="62">
        <f t="shared" si="14"/>
        <v>0.47211609096337387</v>
      </c>
      <c r="N111" s="62">
        <f t="shared" si="15"/>
        <v>0.130387556926822</v>
      </c>
      <c r="O111" s="62">
        <f t="shared" si="16"/>
        <v>0</v>
      </c>
    </row>
    <row r="112" spans="1:15" s="51" customFormat="1" x14ac:dyDescent="0.25">
      <c r="A112" s="115">
        <v>6309</v>
      </c>
      <c r="B112" s="72" t="s">
        <v>243</v>
      </c>
      <c r="C112" s="160">
        <v>303812</v>
      </c>
      <c r="D112" s="160">
        <v>1471037</v>
      </c>
      <c r="E112" s="113">
        <f t="shared" si="9"/>
        <v>0.20652913556898977</v>
      </c>
      <c r="F112" s="114">
        <f t="shared" si="10"/>
        <v>5.3767444054642725E-2</v>
      </c>
      <c r="H112" s="197">
        <v>303812</v>
      </c>
      <c r="I112" s="197">
        <v>1471037</v>
      </c>
      <c r="J112" s="159">
        <f t="shared" si="11"/>
        <v>0</v>
      </c>
      <c r="K112" s="196">
        <f t="shared" si="12"/>
        <v>0</v>
      </c>
      <c r="L112" s="204">
        <f t="shared" si="13"/>
        <v>0</v>
      </c>
      <c r="M112" s="62">
        <f t="shared" si="14"/>
        <v>0.20652913556898977</v>
      </c>
      <c r="N112" s="62">
        <f t="shared" si="15"/>
        <v>5.3767444054642725E-2</v>
      </c>
      <c r="O112" s="62">
        <f t="shared" si="16"/>
        <v>0</v>
      </c>
    </row>
    <row r="113" spans="1:15" s="51" customFormat="1" x14ac:dyDescent="0.25">
      <c r="A113" s="115">
        <v>6310</v>
      </c>
      <c r="B113" s="72" t="s">
        <v>63</v>
      </c>
      <c r="C113" s="160">
        <v>4361039</v>
      </c>
      <c r="D113" s="160">
        <v>4599390</v>
      </c>
      <c r="E113" s="113">
        <f t="shared" si="9"/>
        <v>0.94817769312887146</v>
      </c>
      <c r="F113" s="114">
        <f t="shared" si="10"/>
        <v>0.2677282393329512</v>
      </c>
      <c r="H113" s="197">
        <v>4361039</v>
      </c>
      <c r="I113" s="197">
        <v>4599390</v>
      </c>
      <c r="J113" s="159">
        <f t="shared" si="11"/>
        <v>0</v>
      </c>
      <c r="K113" s="196">
        <f t="shared" si="12"/>
        <v>0</v>
      </c>
      <c r="L113" s="204">
        <f t="shared" si="13"/>
        <v>0</v>
      </c>
      <c r="M113" s="62">
        <f t="shared" si="14"/>
        <v>0.94817769312887146</v>
      </c>
      <c r="N113" s="62">
        <f t="shared" si="15"/>
        <v>0.2677282393329512</v>
      </c>
      <c r="O113" s="62">
        <f t="shared" si="16"/>
        <v>0</v>
      </c>
    </row>
    <row r="114" spans="1:15" s="51" customFormat="1" x14ac:dyDescent="0.25">
      <c r="A114" s="115">
        <v>7101</v>
      </c>
      <c r="B114" s="72" t="s">
        <v>30</v>
      </c>
      <c r="C114" s="160">
        <v>28728613</v>
      </c>
      <c r="D114" s="160">
        <v>20514657</v>
      </c>
      <c r="E114" s="113">
        <f t="shared" si="9"/>
        <v>1.4003945081801759</v>
      </c>
      <c r="F114" s="114">
        <f t="shared" si="10"/>
        <v>0.39818985541826069</v>
      </c>
      <c r="H114" s="197">
        <v>28728613</v>
      </c>
      <c r="I114" s="197">
        <v>20514657</v>
      </c>
      <c r="J114" s="159">
        <f t="shared" si="11"/>
        <v>0</v>
      </c>
      <c r="K114" s="196">
        <f t="shared" si="12"/>
        <v>0</v>
      </c>
      <c r="L114" s="204">
        <f t="shared" si="13"/>
        <v>0</v>
      </c>
      <c r="M114" s="62">
        <f t="shared" si="14"/>
        <v>1.4003945081801759</v>
      </c>
      <c r="N114" s="62">
        <f t="shared" si="15"/>
        <v>0.39818985541826069</v>
      </c>
      <c r="O114" s="62">
        <f t="shared" si="16"/>
        <v>0</v>
      </c>
    </row>
    <row r="115" spans="1:15" s="51" customFormat="1" x14ac:dyDescent="0.25">
      <c r="A115" s="115">
        <v>7102</v>
      </c>
      <c r="B115" s="72" t="s">
        <v>169</v>
      </c>
      <c r="C115" s="160">
        <v>6170812</v>
      </c>
      <c r="D115" s="160">
        <v>6710187</v>
      </c>
      <c r="E115" s="113">
        <f t="shared" si="9"/>
        <v>0.91961848455192086</v>
      </c>
      <c r="F115" s="114">
        <f t="shared" si="10"/>
        <v>0.2594890930184921</v>
      </c>
      <c r="H115" s="197">
        <v>6170812</v>
      </c>
      <c r="I115" s="197">
        <v>6710187</v>
      </c>
      <c r="J115" s="159">
        <f t="shared" si="11"/>
        <v>0</v>
      </c>
      <c r="K115" s="196">
        <f t="shared" si="12"/>
        <v>0</v>
      </c>
      <c r="L115" s="204">
        <f t="shared" si="13"/>
        <v>0</v>
      </c>
      <c r="M115" s="62">
        <f t="shared" si="14"/>
        <v>0.91961848455192086</v>
      </c>
      <c r="N115" s="62">
        <f t="shared" si="15"/>
        <v>0.2594890930184921</v>
      </c>
      <c r="O115" s="62">
        <f t="shared" si="16"/>
        <v>0</v>
      </c>
    </row>
    <row r="116" spans="1:15" s="51" customFormat="1" x14ac:dyDescent="0.25">
      <c r="A116" s="115">
        <v>7103</v>
      </c>
      <c r="B116" s="72" t="s">
        <v>138</v>
      </c>
      <c r="C116" s="160">
        <v>817028</v>
      </c>
      <c r="D116" s="160">
        <v>2662528</v>
      </c>
      <c r="E116" s="113">
        <f t="shared" si="9"/>
        <v>0.30686174943512329</v>
      </c>
      <c r="F116" s="114">
        <f t="shared" si="10"/>
        <v>8.2712751958671213E-2</v>
      </c>
      <c r="H116" s="197">
        <v>817028</v>
      </c>
      <c r="I116" s="197">
        <v>2662528</v>
      </c>
      <c r="J116" s="159">
        <f t="shared" si="11"/>
        <v>0</v>
      </c>
      <c r="K116" s="196">
        <f t="shared" si="12"/>
        <v>0</v>
      </c>
      <c r="L116" s="204">
        <f t="shared" si="13"/>
        <v>0</v>
      </c>
      <c r="M116" s="62">
        <f t="shared" si="14"/>
        <v>0.30686174943512329</v>
      </c>
      <c r="N116" s="62">
        <f t="shared" si="15"/>
        <v>8.2712751958671213E-2</v>
      </c>
      <c r="O116" s="62">
        <f t="shared" si="16"/>
        <v>0</v>
      </c>
    </row>
    <row r="117" spans="1:15" s="51" customFormat="1" x14ac:dyDescent="0.25">
      <c r="A117" s="115">
        <v>7104</v>
      </c>
      <c r="B117" s="72" t="s">
        <v>222</v>
      </c>
      <c r="C117" s="160">
        <v>1332756</v>
      </c>
      <c r="D117" s="160">
        <v>2119088</v>
      </c>
      <c r="E117" s="113">
        <f t="shared" si="9"/>
        <v>0.62892904872284683</v>
      </c>
      <c r="F117" s="114">
        <f t="shared" si="10"/>
        <v>0.17562707746543182</v>
      </c>
      <c r="H117" s="197">
        <v>1332756</v>
      </c>
      <c r="I117" s="197">
        <v>2119088</v>
      </c>
      <c r="J117" s="159">
        <f t="shared" si="11"/>
        <v>0</v>
      </c>
      <c r="K117" s="196">
        <f t="shared" si="12"/>
        <v>0</v>
      </c>
      <c r="L117" s="204">
        <f t="shared" si="13"/>
        <v>0</v>
      </c>
      <c r="M117" s="62">
        <f t="shared" si="14"/>
        <v>0.62892904872284683</v>
      </c>
      <c r="N117" s="62">
        <f t="shared" si="15"/>
        <v>0.17562707746543182</v>
      </c>
      <c r="O117" s="62">
        <f t="shared" si="16"/>
        <v>0</v>
      </c>
    </row>
    <row r="118" spans="1:15" s="51" customFormat="1" x14ac:dyDescent="0.25">
      <c r="A118" s="115">
        <v>7105</v>
      </c>
      <c r="B118" s="72" t="s">
        <v>53</v>
      </c>
      <c r="C118" s="160">
        <v>2134652</v>
      </c>
      <c r="D118" s="160">
        <v>2945266</v>
      </c>
      <c r="E118" s="113">
        <f t="shared" si="9"/>
        <v>0.7247739253432457</v>
      </c>
      <c r="F118" s="114">
        <f t="shared" si="10"/>
        <v>0.20327770230116626</v>
      </c>
      <c r="H118" s="197">
        <v>2134652</v>
      </c>
      <c r="I118" s="197">
        <v>2945266</v>
      </c>
      <c r="J118" s="159">
        <f t="shared" si="11"/>
        <v>0</v>
      </c>
      <c r="K118" s="196">
        <f t="shared" si="12"/>
        <v>0</v>
      </c>
      <c r="L118" s="204">
        <f t="shared" si="13"/>
        <v>0</v>
      </c>
      <c r="M118" s="62">
        <f t="shared" si="14"/>
        <v>0.7247739253432457</v>
      </c>
      <c r="N118" s="62">
        <f t="shared" si="15"/>
        <v>0.20327770230116626</v>
      </c>
      <c r="O118" s="62">
        <f t="shared" si="16"/>
        <v>0</v>
      </c>
    </row>
    <row r="119" spans="1:15" s="51" customFormat="1" x14ac:dyDescent="0.25">
      <c r="A119" s="115">
        <v>7106</v>
      </c>
      <c r="B119" s="72" t="s">
        <v>170</v>
      </c>
      <c r="C119" s="160">
        <v>4341331</v>
      </c>
      <c r="D119" s="160">
        <v>2275865</v>
      </c>
      <c r="E119" s="113">
        <f t="shared" si="9"/>
        <v>1.9075520736071778</v>
      </c>
      <c r="F119" s="114">
        <f t="shared" si="10"/>
        <v>0.54450152140085206</v>
      </c>
      <c r="H119" s="197">
        <v>4341331</v>
      </c>
      <c r="I119" s="197">
        <v>2275865</v>
      </c>
      <c r="J119" s="159">
        <f t="shared" si="11"/>
        <v>0</v>
      </c>
      <c r="K119" s="196">
        <f t="shared" si="12"/>
        <v>0</v>
      </c>
      <c r="L119" s="204">
        <f t="shared" si="13"/>
        <v>0</v>
      </c>
      <c r="M119" s="62">
        <f t="shared" si="14"/>
        <v>1.9075520736071778</v>
      </c>
      <c r="N119" s="62">
        <f t="shared" si="15"/>
        <v>0.54450152140085206</v>
      </c>
      <c r="O119" s="62">
        <f t="shared" si="16"/>
        <v>0</v>
      </c>
    </row>
    <row r="120" spans="1:15" s="51" customFormat="1" x14ac:dyDescent="0.25">
      <c r="A120" s="115">
        <v>7107</v>
      </c>
      <c r="B120" s="72" t="s">
        <v>62</v>
      </c>
      <c r="C120" s="160">
        <v>1786092</v>
      </c>
      <c r="D120" s="160">
        <v>2289547</v>
      </c>
      <c r="E120" s="113">
        <f t="shared" si="9"/>
        <v>0.78010715656852647</v>
      </c>
      <c r="F120" s="114">
        <f t="shared" si="10"/>
        <v>0.21924098037620479</v>
      </c>
      <c r="H120" s="197">
        <v>1786092</v>
      </c>
      <c r="I120" s="197">
        <v>2289547</v>
      </c>
      <c r="J120" s="159">
        <f t="shared" si="11"/>
        <v>0</v>
      </c>
      <c r="K120" s="196">
        <f t="shared" si="12"/>
        <v>0</v>
      </c>
      <c r="L120" s="204">
        <f t="shared" si="13"/>
        <v>0</v>
      </c>
      <c r="M120" s="62">
        <f t="shared" si="14"/>
        <v>0.78010715656852647</v>
      </c>
      <c r="N120" s="62">
        <f t="shared" si="15"/>
        <v>0.21924098037620479</v>
      </c>
      <c r="O120" s="62">
        <f t="shared" si="16"/>
        <v>0</v>
      </c>
    </row>
    <row r="121" spans="1:15" s="51" customFormat="1" x14ac:dyDescent="0.25">
      <c r="A121" s="115">
        <v>7108</v>
      </c>
      <c r="B121" s="72" t="s">
        <v>171</v>
      </c>
      <c r="C121" s="160">
        <v>5127783</v>
      </c>
      <c r="D121" s="160">
        <v>3188442</v>
      </c>
      <c r="E121" s="113">
        <f t="shared" si="9"/>
        <v>1.6082409527913633</v>
      </c>
      <c r="F121" s="114">
        <f t="shared" si="10"/>
        <v>0.45815220568709125</v>
      </c>
      <c r="H121" s="197">
        <v>5127783</v>
      </c>
      <c r="I121" s="197">
        <v>3188442</v>
      </c>
      <c r="J121" s="159">
        <f t="shared" si="11"/>
        <v>0</v>
      </c>
      <c r="K121" s="196">
        <f t="shared" si="12"/>
        <v>0</v>
      </c>
      <c r="L121" s="204">
        <f t="shared" si="13"/>
        <v>0</v>
      </c>
      <c r="M121" s="62">
        <f t="shared" si="14"/>
        <v>1.6082409527913633</v>
      </c>
      <c r="N121" s="62">
        <f t="shared" si="15"/>
        <v>0.45815220568709125</v>
      </c>
      <c r="O121" s="62">
        <f t="shared" si="16"/>
        <v>0</v>
      </c>
    </row>
    <row r="122" spans="1:15" s="51" customFormat="1" x14ac:dyDescent="0.25">
      <c r="A122" s="115">
        <v>7109</v>
      </c>
      <c r="B122" s="72" t="s">
        <v>300</v>
      </c>
      <c r="C122" s="160">
        <v>3314348</v>
      </c>
      <c r="D122" s="160">
        <v>5612466</v>
      </c>
      <c r="E122" s="113">
        <f t="shared" si="9"/>
        <v>0.59053328786312465</v>
      </c>
      <c r="F122" s="114">
        <f t="shared" si="10"/>
        <v>0.1645501496603122</v>
      </c>
      <c r="H122" s="197">
        <v>3314348</v>
      </c>
      <c r="I122" s="197">
        <v>5612466</v>
      </c>
      <c r="J122" s="159">
        <f t="shared" si="11"/>
        <v>0</v>
      </c>
      <c r="K122" s="196">
        <f t="shared" si="12"/>
        <v>0</v>
      </c>
      <c r="L122" s="204">
        <f t="shared" si="13"/>
        <v>0</v>
      </c>
      <c r="M122" s="62">
        <f t="shared" si="14"/>
        <v>0.59053328786312465</v>
      </c>
      <c r="N122" s="62">
        <f t="shared" si="15"/>
        <v>0.1645501496603122</v>
      </c>
      <c r="O122" s="62">
        <f t="shared" si="16"/>
        <v>0</v>
      </c>
    </row>
    <row r="123" spans="1:15" s="51" customFormat="1" x14ac:dyDescent="0.25">
      <c r="A123" s="115">
        <v>7110</v>
      </c>
      <c r="B123" s="72" t="s">
        <v>77</v>
      </c>
      <c r="C123" s="160">
        <v>1636218</v>
      </c>
      <c r="D123" s="160">
        <v>2537609</v>
      </c>
      <c r="E123" s="113">
        <f t="shared" si="9"/>
        <v>0.64478727810312775</v>
      </c>
      <c r="F123" s="114">
        <f t="shared" si="10"/>
        <v>0.18020207371577751</v>
      </c>
      <c r="H123" s="197">
        <v>1636218</v>
      </c>
      <c r="I123" s="197">
        <v>2537609</v>
      </c>
      <c r="J123" s="159">
        <f t="shared" si="11"/>
        <v>0</v>
      </c>
      <c r="K123" s="196">
        <f t="shared" si="12"/>
        <v>0</v>
      </c>
      <c r="L123" s="204">
        <f t="shared" si="13"/>
        <v>0</v>
      </c>
      <c r="M123" s="62">
        <f t="shared" si="14"/>
        <v>0.64478727810312775</v>
      </c>
      <c r="N123" s="62">
        <f t="shared" si="15"/>
        <v>0.18020207371577751</v>
      </c>
      <c r="O123" s="62">
        <f t="shared" si="16"/>
        <v>0</v>
      </c>
    </row>
    <row r="124" spans="1:15" s="51" customFormat="1" x14ac:dyDescent="0.25">
      <c r="A124" s="115">
        <v>7201</v>
      </c>
      <c r="B124" s="72" t="s">
        <v>210</v>
      </c>
      <c r="C124" s="160">
        <v>3566702</v>
      </c>
      <c r="D124" s="160">
        <v>7741434</v>
      </c>
      <c r="E124" s="113">
        <f t="shared" si="9"/>
        <v>0.46072885204472452</v>
      </c>
      <c r="F124" s="114">
        <f t="shared" si="10"/>
        <v>0.1271024124062495</v>
      </c>
      <c r="H124" s="197">
        <v>3566702</v>
      </c>
      <c r="I124" s="197">
        <v>7741434</v>
      </c>
      <c r="J124" s="159">
        <f t="shared" si="11"/>
        <v>0</v>
      </c>
      <c r="K124" s="196">
        <f t="shared" si="12"/>
        <v>0</v>
      </c>
      <c r="L124" s="204">
        <f t="shared" si="13"/>
        <v>0</v>
      </c>
      <c r="M124" s="62">
        <f t="shared" si="14"/>
        <v>0.46072885204472452</v>
      </c>
      <c r="N124" s="62">
        <f t="shared" si="15"/>
        <v>0.1271024124062495</v>
      </c>
      <c r="O124" s="62">
        <f t="shared" si="16"/>
        <v>0</v>
      </c>
    </row>
    <row r="125" spans="1:15" s="51" customFormat="1" x14ac:dyDescent="0.25">
      <c r="A125" s="115">
        <v>7202</v>
      </c>
      <c r="B125" s="72" t="s">
        <v>211</v>
      </c>
      <c r="C125" s="160">
        <v>867598</v>
      </c>
      <c r="D125" s="160">
        <v>2525160</v>
      </c>
      <c r="E125" s="113">
        <f t="shared" si="9"/>
        <v>0.34358139682237959</v>
      </c>
      <c r="F125" s="114">
        <f t="shared" si="10"/>
        <v>9.330613190559045E-2</v>
      </c>
      <c r="H125" s="197">
        <v>867598</v>
      </c>
      <c r="I125" s="197">
        <v>2525160</v>
      </c>
      <c r="J125" s="159">
        <f t="shared" si="11"/>
        <v>0</v>
      </c>
      <c r="K125" s="196">
        <f t="shared" si="12"/>
        <v>0</v>
      </c>
      <c r="L125" s="204">
        <f t="shared" si="13"/>
        <v>0</v>
      </c>
      <c r="M125" s="62">
        <f t="shared" si="14"/>
        <v>0.34358139682237959</v>
      </c>
      <c r="N125" s="62">
        <f t="shared" si="15"/>
        <v>9.330613190559045E-2</v>
      </c>
      <c r="O125" s="62">
        <f t="shared" si="16"/>
        <v>0</v>
      </c>
    </row>
    <row r="126" spans="1:15" s="51" customFormat="1" x14ac:dyDescent="0.25">
      <c r="A126" s="115">
        <v>7203</v>
      </c>
      <c r="B126" s="72" t="s">
        <v>60</v>
      </c>
      <c r="C126" s="160">
        <v>1306512</v>
      </c>
      <c r="D126" s="160">
        <v>4706546</v>
      </c>
      <c r="E126" s="113">
        <f t="shared" si="9"/>
        <v>0.27759465221417151</v>
      </c>
      <c r="F126" s="114">
        <f t="shared" si="10"/>
        <v>7.4269384364880939E-2</v>
      </c>
      <c r="H126" s="197">
        <v>1306512</v>
      </c>
      <c r="I126" s="197">
        <v>4706546</v>
      </c>
      <c r="J126" s="159">
        <f t="shared" si="11"/>
        <v>0</v>
      </c>
      <c r="K126" s="196">
        <f t="shared" si="12"/>
        <v>0</v>
      </c>
      <c r="L126" s="204">
        <f t="shared" si="13"/>
        <v>0</v>
      </c>
      <c r="M126" s="62">
        <f t="shared" si="14"/>
        <v>0.27759465221417151</v>
      </c>
      <c r="N126" s="62">
        <f t="shared" si="15"/>
        <v>7.4269384364880939E-2</v>
      </c>
      <c r="O126" s="62">
        <f t="shared" si="16"/>
        <v>0</v>
      </c>
    </row>
    <row r="127" spans="1:15" s="51" customFormat="1" x14ac:dyDescent="0.25">
      <c r="A127" s="115">
        <v>7301</v>
      </c>
      <c r="B127" s="72" t="s">
        <v>73</v>
      </c>
      <c r="C127" s="160">
        <v>16422847</v>
      </c>
      <c r="D127" s="160">
        <v>18739957</v>
      </c>
      <c r="E127" s="113">
        <f t="shared" si="9"/>
        <v>0.87635457221166513</v>
      </c>
      <c r="F127" s="114">
        <f t="shared" si="10"/>
        <v>0.24700773510737023</v>
      </c>
      <c r="H127" s="197">
        <v>16422847</v>
      </c>
      <c r="I127" s="197">
        <v>18739957</v>
      </c>
      <c r="J127" s="159">
        <f t="shared" si="11"/>
        <v>0</v>
      </c>
      <c r="K127" s="196">
        <f t="shared" si="12"/>
        <v>0</v>
      </c>
      <c r="L127" s="204">
        <f t="shared" si="13"/>
        <v>0</v>
      </c>
      <c r="M127" s="62">
        <f t="shared" si="14"/>
        <v>0.87635457221166513</v>
      </c>
      <c r="N127" s="62">
        <f t="shared" si="15"/>
        <v>0.24700773510737023</v>
      </c>
      <c r="O127" s="62">
        <f t="shared" si="16"/>
        <v>0</v>
      </c>
    </row>
    <row r="128" spans="1:15" s="51" customFormat="1" x14ac:dyDescent="0.25">
      <c r="A128" s="115">
        <v>7302</v>
      </c>
      <c r="B128" s="72" t="s">
        <v>248</v>
      </c>
      <c r="C128" s="160">
        <v>665445</v>
      </c>
      <c r="D128" s="160">
        <v>2546533</v>
      </c>
      <c r="E128" s="113">
        <f t="shared" si="9"/>
        <v>0.26131410824049794</v>
      </c>
      <c r="F128" s="114">
        <f t="shared" si="10"/>
        <v>6.9572553095321801E-2</v>
      </c>
      <c r="H128" s="197">
        <v>665445</v>
      </c>
      <c r="I128" s="197">
        <v>2546533</v>
      </c>
      <c r="J128" s="159">
        <f t="shared" si="11"/>
        <v>0</v>
      </c>
      <c r="K128" s="196">
        <f t="shared" si="12"/>
        <v>0</v>
      </c>
      <c r="L128" s="204">
        <f t="shared" si="13"/>
        <v>0</v>
      </c>
      <c r="M128" s="62">
        <f t="shared" si="14"/>
        <v>0.26131410824049794</v>
      </c>
      <c r="N128" s="62">
        <f t="shared" si="15"/>
        <v>6.9572553095321801E-2</v>
      </c>
      <c r="O128" s="62">
        <f t="shared" si="16"/>
        <v>0</v>
      </c>
    </row>
    <row r="129" spans="1:15" s="51" customFormat="1" x14ac:dyDescent="0.25">
      <c r="A129" s="115">
        <v>7303</v>
      </c>
      <c r="B129" s="72" t="s">
        <v>117</v>
      </c>
      <c r="C129" s="160">
        <v>1985052</v>
      </c>
      <c r="D129" s="160">
        <v>2970647</v>
      </c>
      <c r="E129" s="113">
        <f t="shared" si="9"/>
        <v>0.66822210784384684</v>
      </c>
      <c r="F129" s="114">
        <f t="shared" si="10"/>
        <v>0.18696286999512732</v>
      </c>
      <c r="H129" s="197">
        <v>1985052</v>
      </c>
      <c r="I129" s="197">
        <v>2970647</v>
      </c>
      <c r="J129" s="159">
        <f t="shared" si="11"/>
        <v>0</v>
      </c>
      <c r="K129" s="196">
        <f t="shared" si="12"/>
        <v>0</v>
      </c>
      <c r="L129" s="204">
        <f t="shared" si="13"/>
        <v>0</v>
      </c>
      <c r="M129" s="62">
        <f t="shared" si="14"/>
        <v>0.66822210784384684</v>
      </c>
      <c r="N129" s="62">
        <f t="shared" si="15"/>
        <v>0.18696286999512732</v>
      </c>
      <c r="O129" s="62">
        <f t="shared" si="16"/>
        <v>0</v>
      </c>
    </row>
    <row r="130" spans="1:15" s="51" customFormat="1" x14ac:dyDescent="0.25">
      <c r="A130" s="115">
        <v>7304</v>
      </c>
      <c r="B130" s="72" t="s">
        <v>46</v>
      </c>
      <c r="C130" s="160">
        <v>3613011</v>
      </c>
      <c r="D130" s="160">
        <v>5320054</v>
      </c>
      <c r="E130" s="113">
        <f t="shared" si="9"/>
        <v>0.67913051258502266</v>
      </c>
      <c r="F130" s="114">
        <f t="shared" si="10"/>
        <v>0.19010987396331236</v>
      </c>
      <c r="H130" s="197">
        <v>3613011</v>
      </c>
      <c r="I130" s="197">
        <v>5320054</v>
      </c>
      <c r="J130" s="159">
        <f t="shared" si="11"/>
        <v>0</v>
      </c>
      <c r="K130" s="196">
        <f t="shared" si="12"/>
        <v>0</v>
      </c>
      <c r="L130" s="204">
        <f t="shared" si="13"/>
        <v>0</v>
      </c>
      <c r="M130" s="62">
        <f t="shared" si="14"/>
        <v>0.67913051258502266</v>
      </c>
      <c r="N130" s="62">
        <f t="shared" si="15"/>
        <v>0.19010987396331236</v>
      </c>
      <c r="O130" s="62">
        <f t="shared" si="16"/>
        <v>0</v>
      </c>
    </row>
    <row r="131" spans="1:15" s="51" customFormat="1" x14ac:dyDescent="0.25">
      <c r="A131" s="115">
        <v>7305</v>
      </c>
      <c r="B131" s="72" t="s">
        <v>10</v>
      </c>
      <c r="C131" s="160">
        <v>2119711</v>
      </c>
      <c r="D131" s="160">
        <v>1899975</v>
      </c>
      <c r="E131" s="113">
        <f t="shared" si="9"/>
        <v>1.1156520480532639</v>
      </c>
      <c r="F131" s="114">
        <f t="shared" si="10"/>
        <v>0.31604350375716811</v>
      </c>
      <c r="H131" s="197">
        <v>2119711</v>
      </c>
      <c r="I131" s="197">
        <v>1899975</v>
      </c>
      <c r="J131" s="159">
        <f t="shared" si="11"/>
        <v>0</v>
      </c>
      <c r="K131" s="196">
        <f t="shared" si="12"/>
        <v>0</v>
      </c>
      <c r="L131" s="204">
        <f t="shared" si="13"/>
        <v>0</v>
      </c>
      <c r="M131" s="62">
        <f t="shared" si="14"/>
        <v>1.1156520480532639</v>
      </c>
      <c r="N131" s="62">
        <f t="shared" si="15"/>
        <v>0.31604350375716811</v>
      </c>
      <c r="O131" s="62">
        <f t="shared" si="16"/>
        <v>0</v>
      </c>
    </row>
    <row r="132" spans="1:15" s="51" customFormat="1" x14ac:dyDescent="0.25">
      <c r="A132" s="115">
        <v>7306</v>
      </c>
      <c r="B132" s="72" t="s">
        <v>113</v>
      </c>
      <c r="C132" s="160">
        <v>3789741</v>
      </c>
      <c r="D132" s="160">
        <v>2474007</v>
      </c>
      <c r="E132" s="113">
        <f t="shared" ref="E132:E195" si="17">C132/D132</f>
        <v>1.531823070832055</v>
      </c>
      <c r="F132" s="114">
        <f t="shared" ref="F132:F195" si="18">(E132-$E$349)/$E$350</f>
        <v>0.43610614272258891</v>
      </c>
      <c r="H132" s="197">
        <v>3789741</v>
      </c>
      <c r="I132" s="197">
        <v>2474007</v>
      </c>
      <c r="J132" s="159">
        <f t="shared" ref="J132:J195" si="19">+H132-C132</f>
        <v>0</v>
      </c>
      <c r="K132" s="196">
        <f t="shared" ref="K132:K195" si="20">+I132-D132</f>
        <v>0</v>
      </c>
      <c r="L132" s="204">
        <f t="shared" ref="L132:L195" si="21">(H132/I132)-E132</f>
        <v>0</v>
      </c>
      <c r="M132" s="62">
        <f t="shared" ref="M132:M195" si="22">+H132/I132</f>
        <v>1.531823070832055</v>
      </c>
      <c r="N132" s="62">
        <f t="shared" ref="N132:N195" si="23">(M132-$M$349)/$M$350</f>
        <v>0.43610614272258891</v>
      </c>
      <c r="O132" s="62">
        <f t="shared" ref="O132:O195" si="24">+N132-F132</f>
        <v>0</v>
      </c>
    </row>
    <row r="133" spans="1:15" s="51" customFormat="1" x14ac:dyDescent="0.25">
      <c r="A133" s="115">
        <v>7307</v>
      </c>
      <c r="B133" s="72" t="s">
        <v>301</v>
      </c>
      <c r="C133" s="160">
        <v>2717341</v>
      </c>
      <c r="D133" s="160">
        <v>3637759</v>
      </c>
      <c r="E133" s="113">
        <f t="shared" si="17"/>
        <v>0.74698213927860535</v>
      </c>
      <c r="F133" s="114">
        <f t="shared" si="18"/>
        <v>0.20968462788186723</v>
      </c>
      <c r="H133" s="197">
        <v>2717341</v>
      </c>
      <c r="I133" s="197">
        <v>3637759</v>
      </c>
      <c r="J133" s="159">
        <f t="shared" si="19"/>
        <v>0</v>
      </c>
      <c r="K133" s="196">
        <f t="shared" si="20"/>
        <v>0</v>
      </c>
      <c r="L133" s="204">
        <f t="shared" si="21"/>
        <v>0</v>
      </c>
      <c r="M133" s="62">
        <f t="shared" si="22"/>
        <v>0.74698213927860535</v>
      </c>
      <c r="N133" s="62">
        <f t="shared" si="23"/>
        <v>0.20968462788186723</v>
      </c>
      <c r="O133" s="62">
        <f t="shared" si="24"/>
        <v>0</v>
      </c>
    </row>
    <row r="134" spans="1:15" s="51" customFormat="1" x14ac:dyDescent="0.25">
      <c r="A134" s="115">
        <v>7308</v>
      </c>
      <c r="B134" s="72" t="s">
        <v>226</v>
      </c>
      <c r="C134" s="160">
        <v>3209816</v>
      </c>
      <c r="D134" s="160">
        <v>3625861</v>
      </c>
      <c r="E134" s="113">
        <f t="shared" si="17"/>
        <v>0.88525621914353581</v>
      </c>
      <c r="F134" s="114">
        <f t="shared" si="18"/>
        <v>0.24957580247218267</v>
      </c>
      <c r="H134" s="197">
        <v>3209816</v>
      </c>
      <c r="I134" s="197">
        <v>3625861</v>
      </c>
      <c r="J134" s="159">
        <f t="shared" si="19"/>
        <v>0</v>
      </c>
      <c r="K134" s="196">
        <f t="shared" si="20"/>
        <v>0</v>
      </c>
      <c r="L134" s="204">
        <f t="shared" si="21"/>
        <v>0</v>
      </c>
      <c r="M134" s="62">
        <f t="shared" si="22"/>
        <v>0.88525621914353581</v>
      </c>
      <c r="N134" s="62">
        <f t="shared" si="23"/>
        <v>0.24957580247218267</v>
      </c>
      <c r="O134" s="62">
        <f t="shared" si="24"/>
        <v>0</v>
      </c>
    </row>
    <row r="135" spans="1:15" s="51" customFormat="1" x14ac:dyDescent="0.25">
      <c r="A135" s="115">
        <v>7309</v>
      </c>
      <c r="B135" s="72" t="s">
        <v>302</v>
      </c>
      <c r="C135" s="160">
        <v>5998190</v>
      </c>
      <c r="D135" s="160">
        <v>4000101</v>
      </c>
      <c r="E135" s="113">
        <f t="shared" si="17"/>
        <v>1.4995096373816561</v>
      </c>
      <c r="F135" s="114">
        <f t="shared" si="18"/>
        <v>0.4267839268984695</v>
      </c>
      <c r="H135" s="197">
        <v>5998190</v>
      </c>
      <c r="I135" s="197">
        <v>4000101</v>
      </c>
      <c r="J135" s="159">
        <f t="shared" si="19"/>
        <v>0</v>
      </c>
      <c r="K135" s="196">
        <f t="shared" si="20"/>
        <v>0</v>
      </c>
      <c r="L135" s="204">
        <f t="shared" si="21"/>
        <v>0</v>
      </c>
      <c r="M135" s="62">
        <f t="shared" si="22"/>
        <v>1.4995096373816561</v>
      </c>
      <c r="N135" s="62">
        <f t="shared" si="23"/>
        <v>0.4267839268984695</v>
      </c>
      <c r="O135" s="62">
        <f t="shared" si="24"/>
        <v>0</v>
      </c>
    </row>
    <row r="136" spans="1:15" s="51" customFormat="1" x14ac:dyDescent="0.25">
      <c r="A136" s="115">
        <v>7401</v>
      </c>
      <c r="B136" s="72" t="s">
        <v>123</v>
      </c>
      <c r="C136" s="160">
        <v>8776239</v>
      </c>
      <c r="D136" s="160">
        <v>14116553</v>
      </c>
      <c r="E136" s="113">
        <f t="shared" si="17"/>
        <v>0.62169844153880904</v>
      </c>
      <c r="F136" s="114">
        <f t="shared" si="18"/>
        <v>0.17354109422219352</v>
      </c>
      <c r="H136" s="197">
        <v>8776239</v>
      </c>
      <c r="I136" s="197">
        <v>14116553</v>
      </c>
      <c r="J136" s="159">
        <f t="shared" si="19"/>
        <v>0</v>
      </c>
      <c r="K136" s="196">
        <f t="shared" si="20"/>
        <v>0</v>
      </c>
      <c r="L136" s="204">
        <f t="shared" si="21"/>
        <v>0</v>
      </c>
      <c r="M136" s="62">
        <f t="shared" si="22"/>
        <v>0.62169844153880904</v>
      </c>
      <c r="N136" s="62">
        <f t="shared" si="23"/>
        <v>0.17354109422219352</v>
      </c>
      <c r="O136" s="62">
        <f t="shared" si="24"/>
        <v>0</v>
      </c>
    </row>
    <row r="137" spans="1:15" s="51" customFormat="1" x14ac:dyDescent="0.25">
      <c r="A137" s="115">
        <v>7402</v>
      </c>
      <c r="B137" s="72" t="s">
        <v>143</v>
      </c>
      <c r="C137" s="160">
        <v>2198640</v>
      </c>
      <c r="D137" s="160">
        <v>4507409</v>
      </c>
      <c r="E137" s="113">
        <f t="shared" si="17"/>
        <v>0.48778355813728019</v>
      </c>
      <c r="F137" s="114">
        <f t="shared" si="18"/>
        <v>0.13490751951874697</v>
      </c>
      <c r="H137" s="197">
        <v>2198640</v>
      </c>
      <c r="I137" s="197">
        <v>4507409</v>
      </c>
      <c r="J137" s="159">
        <f t="shared" si="19"/>
        <v>0</v>
      </c>
      <c r="K137" s="196">
        <f t="shared" si="20"/>
        <v>0</v>
      </c>
      <c r="L137" s="204">
        <f t="shared" si="21"/>
        <v>0</v>
      </c>
      <c r="M137" s="62">
        <f t="shared" si="22"/>
        <v>0.48778355813728019</v>
      </c>
      <c r="N137" s="62">
        <f t="shared" si="23"/>
        <v>0.13490751951874697</v>
      </c>
      <c r="O137" s="62">
        <f t="shared" si="24"/>
        <v>0</v>
      </c>
    </row>
    <row r="138" spans="1:15" s="51" customFormat="1" x14ac:dyDescent="0.25">
      <c r="A138" s="115">
        <v>7403</v>
      </c>
      <c r="B138" s="72" t="s">
        <v>137</v>
      </c>
      <c r="C138" s="160">
        <v>1229435</v>
      </c>
      <c r="D138" s="160">
        <v>3411863</v>
      </c>
      <c r="E138" s="113">
        <f t="shared" si="17"/>
        <v>0.36034125637518272</v>
      </c>
      <c r="F138" s="114">
        <f t="shared" si="18"/>
        <v>9.8141242608790299E-2</v>
      </c>
      <c r="H138" s="197">
        <v>1229435</v>
      </c>
      <c r="I138" s="197">
        <v>3411863</v>
      </c>
      <c r="J138" s="159">
        <f t="shared" si="19"/>
        <v>0</v>
      </c>
      <c r="K138" s="196">
        <f t="shared" si="20"/>
        <v>0</v>
      </c>
      <c r="L138" s="204">
        <f t="shared" si="21"/>
        <v>0</v>
      </c>
      <c r="M138" s="62">
        <f t="shared" si="22"/>
        <v>0.36034125637518272</v>
      </c>
      <c r="N138" s="62">
        <f t="shared" si="23"/>
        <v>9.8141242608790299E-2</v>
      </c>
      <c r="O138" s="62">
        <f t="shared" si="24"/>
        <v>0</v>
      </c>
    </row>
    <row r="139" spans="1:15" s="51" customFormat="1" x14ac:dyDescent="0.25">
      <c r="A139" s="115">
        <v>7404</v>
      </c>
      <c r="B139" s="72" t="s">
        <v>172</v>
      </c>
      <c r="C139" s="160">
        <v>3810010</v>
      </c>
      <c r="D139" s="160">
        <v>6079104</v>
      </c>
      <c r="E139" s="113">
        <f t="shared" si="17"/>
        <v>0.62673874307792732</v>
      </c>
      <c r="F139" s="114">
        <f t="shared" si="18"/>
        <v>0.1749951885027789</v>
      </c>
      <c r="H139" s="197">
        <v>3810010</v>
      </c>
      <c r="I139" s="197">
        <v>6079104</v>
      </c>
      <c r="J139" s="159">
        <f t="shared" si="19"/>
        <v>0</v>
      </c>
      <c r="K139" s="196">
        <f t="shared" si="20"/>
        <v>0</v>
      </c>
      <c r="L139" s="204">
        <f t="shared" si="21"/>
        <v>0</v>
      </c>
      <c r="M139" s="62">
        <f t="shared" si="22"/>
        <v>0.62673874307792732</v>
      </c>
      <c r="N139" s="62">
        <f t="shared" si="23"/>
        <v>0.1749951885027789</v>
      </c>
      <c r="O139" s="62">
        <f t="shared" si="24"/>
        <v>0</v>
      </c>
    </row>
    <row r="140" spans="1:15" s="51" customFormat="1" x14ac:dyDescent="0.25">
      <c r="A140" s="115">
        <v>7405</v>
      </c>
      <c r="B140" s="72" t="s">
        <v>133</v>
      </c>
      <c r="C140" s="160">
        <v>808923</v>
      </c>
      <c r="D140" s="160">
        <v>2712061</v>
      </c>
      <c r="E140" s="113">
        <f t="shared" si="17"/>
        <v>0.29826873363099132</v>
      </c>
      <c r="F140" s="114">
        <f t="shared" si="18"/>
        <v>8.0233722671079435E-2</v>
      </c>
      <c r="H140" s="197">
        <v>808923</v>
      </c>
      <c r="I140" s="197">
        <v>2712061</v>
      </c>
      <c r="J140" s="159">
        <f t="shared" si="19"/>
        <v>0</v>
      </c>
      <c r="K140" s="196">
        <f t="shared" si="20"/>
        <v>0</v>
      </c>
      <c r="L140" s="204">
        <f t="shared" si="21"/>
        <v>0</v>
      </c>
      <c r="M140" s="62">
        <f t="shared" si="22"/>
        <v>0.29826873363099132</v>
      </c>
      <c r="N140" s="62">
        <f t="shared" si="23"/>
        <v>8.0233722671079435E-2</v>
      </c>
      <c r="O140" s="62">
        <f t="shared" si="24"/>
        <v>0</v>
      </c>
    </row>
    <row r="141" spans="1:15" s="51" customFormat="1" x14ac:dyDescent="0.25">
      <c r="A141" s="115">
        <v>7406</v>
      </c>
      <c r="B141" s="72" t="s">
        <v>3</v>
      </c>
      <c r="C141" s="160">
        <v>4044480</v>
      </c>
      <c r="D141" s="160">
        <v>5134511</v>
      </c>
      <c r="E141" s="113">
        <f t="shared" si="17"/>
        <v>0.78770500248222275</v>
      </c>
      <c r="F141" s="114">
        <f t="shared" si="18"/>
        <v>0.22143290960943229</v>
      </c>
      <c r="H141" s="197">
        <v>4044480</v>
      </c>
      <c r="I141" s="197">
        <v>5134511</v>
      </c>
      <c r="J141" s="159">
        <f t="shared" si="19"/>
        <v>0</v>
      </c>
      <c r="K141" s="196">
        <f t="shared" si="20"/>
        <v>0</v>
      </c>
      <c r="L141" s="204">
        <f t="shared" si="21"/>
        <v>0</v>
      </c>
      <c r="M141" s="62">
        <f t="shared" si="22"/>
        <v>0.78770500248222275</v>
      </c>
      <c r="N141" s="62">
        <f t="shared" si="23"/>
        <v>0.22143290960943229</v>
      </c>
      <c r="O141" s="62">
        <f t="shared" si="24"/>
        <v>0</v>
      </c>
    </row>
    <row r="142" spans="1:15" s="51" customFormat="1" x14ac:dyDescent="0.25">
      <c r="A142" s="115">
        <v>7407</v>
      </c>
      <c r="B142" s="72" t="s">
        <v>173</v>
      </c>
      <c r="C142" s="160">
        <v>1141163</v>
      </c>
      <c r="D142" s="160">
        <v>4203678</v>
      </c>
      <c r="E142" s="113">
        <f t="shared" si="17"/>
        <v>0.27146774800543716</v>
      </c>
      <c r="F142" s="114">
        <f t="shared" si="18"/>
        <v>7.2501812266570778E-2</v>
      </c>
      <c r="H142" s="197">
        <v>1141163</v>
      </c>
      <c r="I142" s="197">
        <v>4203678</v>
      </c>
      <c r="J142" s="159">
        <f t="shared" si="19"/>
        <v>0</v>
      </c>
      <c r="K142" s="196">
        <f t="shared" si="20"/>
        <v>0</v>
      </c>
      <c r="L142" s="204">
        <f t="shared" si="21"/>
        <v>0</v>
      </c>
      <c r="M142" s="62">
        <f t="shared" si="22"/>
        <v>0.27146774800543716</v>
      </c>
      <c r="N142" s="62">
        <f t="shared" si="23"/>
        <v>7.2501812266570778E-2</v>
      </c>
      <c r="O142" s="62">
        <f t="shared" si="24"/>
        <v>0</v>
      </c>
    </row>
    <row r="143" spans="1:15" s="51" customFormat="1" x14ac:dyDescent="0.25">
      <c r="A143" s="115">
        <v>7408</v>
      </c>
      <c r="B143" s="72" t="s">
        <v>129</v>
      </c>
      <c r="C143" s="160">
        <v>1858260</v>
      </c>
      <c r="D143" s="160">
        <v>4576105</v>
      </c>
      <c r="E143" s="113">
        <f t="shared" si="17"/>
        <v>0.40607896890477818</v>
      </c>
      <c r="F143" s="114">
        <f t="shared" si="18"/>
        <v>0.11133627581864422</v>
      </c>
      <c r="H143" s="197">
        <v>1858260</v>
      </c>
      <c r="I143" s="197">
        <v>4576105</v>
      </c>
      <c r="J143" s="159">
        <f t="shared" si="19"/>
        <v>0</v>
      </c>
      <c r="K143" s="196">
        <f t="shared" si="20"/>
        <v>0</v>
      </c>
      <c r="L143" s="204">
        <f t="shared" si="21"/>
        <v>0</v>
      </c>
      <c r="M143" s="62">
        <f t="shared" si="22"/>
        <v>0.40607896890477818</v>
      </c>
      <c r="N143" s="62">
        <f t="shared" si="23"/>
        <v>0.11133627581864422</v>
      </c>
      <c r="O143" s="62">
        <f t="shared" si="24"/>
        <v>0</v>
      </c>
    </row>
    <row r="144" spans="1:15" s="51" customFormat="1" x14ac:dyDescent="0.25">
      <c r="A144" s="115">
        <v>8101</v>
      </c>
      <c r="B144" s="72" t="s">
        <v>127</v>
      </c>
      <c r="C144" s="160">
        <v>42723117</v>
      </c>
      <c r="D144" s="160">
        <v>29499313</v>
      </c>
      <c r="E144" s="113">
        <f t="shared" si="17"/>
        <v>1.448274981861442</v>
      </c>
      <c r="F144" s="114">
        <f t="shared" si="18"/>
        <v>0.41200306131304687</v>
      </c>
      <c r="H144" s="197">
        <v>42723117</v>
      </c>
      <c r="I144" s="197">
        <v>29499313</v>
      </c>
      <c r="J144" s="159">
        <f t="shared" si="19"/>
        <v>0</v>
      </c>
      <c r="K144" s="196">
        <f t="shared" si="20"/>
        <v>0</v>
      </c>
      <c r="L144" s="204">
        <f t="shared" si="21"/>
        <v>0</v>
      </c>
      <c r="M144" s="62">
        <f t="shared" si="22"/>
        <v>1.448274981861442</v>
      </c>
      <c r="N144" s="62">
        <f t="shared" si="23"/>
        <v>0.41200306131304687</v>
      </c>
      <c r="O144" s="62">
        <f t="shared" si="24"/>
        <v>0</v>
      </c>
    </row>
    <row r="145" spans="1:15" s="51" customFormat="1" x14ac:dyDescent="0.25">
      <c r="A145" s="115">
        <v>8102</v>
      </c>
      <c r="B145" s="72" t="s">
        <v>84</v>
      </c>
      <c r="C145" s="160">
        <v>11040920</v>
      </c>
      <c r="D145" s="160">
        <v>23520938</v>
      </c>
      <c r="E145" s="113">
        <f t="shared" si="17"/>
        <v>0.46940815030420979</v>
      </c>
      <c r="F145" s="114">
        <f t="shared" si="18"/>
        <v>0.12960633362220519</v>
      </c>
      <c r="H145" s="197">
        <v>11040920</v>
      </c>
      <c r="I145" s="197">
        <v>23520938</v>
      </c>
      <c r="J145" s="159">
        <f t="shared" si="19"/>
        <v>0</v>
      </c>
      <c r="K145" s="196">
        <f t="shared" si="20"/>
        <v>0</v>
      </c>
      <c r="L145" s="204">
        <f t="shared" si="21"/>
        <v>0</v>
      </c>
      <c r="M145" s="62">
        <f t="shared" si="22"/>
        <v>0.46940815030420979</v>
      </c>
      <c r="N145" s="62">
        <f t="shared" si="23"/>
        <v>0.12960633362220519</v>
      </c>
      <c r="O145" s="62">
        <f t="shared" si="24"/>
        <v>0</v>
      </c>
    </row>
    <row r="146" spans="1:15" s="51" customFormat="1" x14ac:dyDescent="0.25">
      <c r="A146" s="115">
        <v>8103</v>
      </c>
      <c r="B146" s="72" t="s">
        <v>48</v>
      </c>
      <c r="C146" s="160">
        <v>6481630</v>
      </c>
      <c r="D146" s="160">
        <v>10687387</v>
      </c>
      <c r="E146" s="113">
        <f t="shared" si="17"/>
        <v>0.60647471641103667</v>
      </c>
      <c r="F146" s="114">
        <f t="shared" si="18"/>
        <v>0.16914914833052561</v>
      </c>
      <c r="H146" s="197">
        <v>6481630</v>
      </c>
      <c r="I146" s="197">
        <v>10687387</v>
      </c>
      <c r="J146" s="159">
        <f t="shared" si="19"/>
        <v>0</v>
      </c>
      <c r="K146" s="196">
        <f t="shared" si="20"/>
        <v>0</v>
      </c>
      <c r="L146" s="204">
        <f t="shared" si="21"/>
        <v>0</v>
      </c>
      <c r="M146" s="62">
        <f t="shared" si="22"/>
        <v>0.60647471641103667</v>
      </c>
      <c r="N146" s="62">
        <f t="shared" si="23"/>
        <v>0.16914914833052561</v>
      </c>
      <c r="O146" s="62">
        <f t="shared" si="24"/>
        <v>0</v>
      </c>
    </row>
    <row r="147" spans="1:15" s="51" customFormat="1" x14ac:dyDescent="0.25">
      <c r="A147" s="115">
        <v>8104</v>
      </c>
      <c r="B147" s="72" t="s">
        <v>272</v>
      </c>
      <c r="C147" s="160">
        <v>772478</v>
      </c>
      <c r="D147" s="160">
        <v>2637861</v>
      </c>
      <c r="E147" s="113">
        <f t="shared" si="17"/>
        <v>0.29284257206880876</v>
      </c>
      <c r="F147" s="114">
        <f t="shared" si="18"/>
        <v>7.8668310278216483E-2</v>
      </c>
      <c r="H147" s="197">
        <v>772478</v>
      </c>
      <c r="I147" s="197">
        <v>2637861</v>
      </c>
      <c r="J147" s="159">
        <f t="shared" si="19"/>
        <v>0</v>
      </c>
      <c r="K147" s="196">
        <f t="shared" si="20"/>
        <v>0</v>
      </c>
      <c r="L147" s="204">
        <f t="shared" si="21"/>
        <v>0</v>
      </c>
      <c r="M147" s="62">
        <f t="shared" si="22"/>
        <v>0.29284257206880876</v>
      </c>
      <c r="N147" s="62">
        <f t="shared" si="23"/>
        <v>7.8668310278216483E-2</v>
      </c>
      <c r="O147" s="62">
        <f t="shared" si="24"/>
        <v>0</v>
      </c>
    </row>
    <row r="148" spans="1:15" s="51" customFormat="1" x14ac:dyDescent="0.25">
      <c r="A148" s="115">
        <v>8105</v>
      </c>
      <c r="B148" s="72" t="s">
        <v>26</v>
      </c>
      <c r="C148" s="160">
        <v>969223</v>
      </c>
      <c r="D148" s="160">
        <v>4448945</v>
      </c>
      <c r="E148" s="113">
        <f t="shared" si="17"/>
        <v>0.2178545700160375</v>
      </c>
      <c r="F148" s="114">
        <f t="shared" si="18"/>
        <v>5.7034758386292364E-2</v>
      </c>
      <c r="H148" s="197">
        <v>969223</v>
      </c>
      <c r="I148" s="197">
        <v>4448945</v>
      </c>
      <c r="J148" s="159">
        <f t="shared" si="19"/>
        <v>0</v>
      </c>
      <c r="K148" s="196">
        <f t="shared" si="20"/>
        <v>0</v>
      </c>
      <c r="L148" s="204">
        <f t="shared" si="21"/>
        <v>0</v>
      </c>
      <c r="M148" s="62">
        <f t="shared" si="22"/>
        <v>0.2178545700160375</v>
      </c>
      <c r="N148" s="62">
        <f t="shared" si="23"/>
        <v>5.7034758386292364E-2</v>
      </c>
      <c r="O148" s="62">
        <f t="shared" si="24"/>
        <v>0</v>
      </c>
    </row>
    <row r="149" spans="1:15" s="51" customFormat="1" x14ac:dyDescent="0.25">
      <c r="A149" s="115">
        <v>8106</v>
      </c>
      <c r="B149" s="72" t="s">
        <v>174</v>
      </c>
      <c r="C149" s="160">
        <v>3152183</v>
      </c>
      <c r="D149" s="160">
        <v>8515010</v>
      </c>
      <c r="E149" s="113">
        <f t="shared" si="17"/>
        <v>0.37019134446113394</v>
      </c>
      <c r="F149" s="114">
        <f t="shared" si="18"/>
        <v>0.10098292909081565</v>
      </c>
      <c r="H149" s="197">
        <v>3152183</v>
      </c>
      <c r="I149" s="197">
        <v>8515010</v>
      </c>
      <c r="J149" s="159">
        <f t="shared" si="19"/>
        <v>0</v>
      </c>
      <c r="K149" s="196">
        <f t="shared" si="20"/>
        <v>0</v>
      </c>
      <c r="L149" s="204">
        <f t="shared" si="21"/>
        <v>0</v>
      </c>
      <c r="M149" s="62">
        <f t="shared" si="22"/>
        <v>0.37019134446113394</v>
      </c>
      <c r="N149" s="62">
        <f t="shared" si="23"/>
        <v>0.10098292909081565</v>
      </c>
      <c r="O149" s="62">
        <f t="shared" si="24"/>
        <v>0</v>
      </c>
    </row>
    <row r="150" spans="1:15" s="51" customFormat="1" x14ac:dyDescent="0.25">
      <c r="A150" s="115">
        <v>8107</v>
      </c>
      <c r="B150" s="72" t="s">
        <v>72</v>
      </c>
      <c r="C150" s="160">
        <v>4802482</v>
      </c>
      <c r="D150" s="160">
        <v>6443381</v>
      </c>
      <c r="E150" s="113">
        <f t="shared" si="17"/>
        <v>0.74533571738191484</v>
      </c>
      <c r="F150" s="114">
        <f t="shared" si="18"/>
        <v>0.20920964585056856</v>
      </c>
      <c r="H150" s="197">
        <v>4802482</v>
      </c>
      <c r="I150" s="197">
        <v>6443381</v>
      </c>
      <c r="J150" s="159">
        <f t="shared" si="19"/>
        <v>0</v>
      </c>
      <c r="K150" s="196">
        <f t="shared" si="20"/>
        <v>0</v>
      </c>
      <c r="L150" s="204">
        <f t="shared" si="21"/>
        <v>0</v>
      </c>
      <c r="M150" s="62">
        <f t="shared" si="22"/>
        <v>0.74533571738191484</v>
      </c>
      <c r="N150" s="62">
        <f t="shared" si="23"/>
        <v>0.20920964585056856</v>
      </c>
      <c r="O150" s="62">
        <f t="shared" si="24"/>
        <v>0</v>
      </c>
    </row>
    <row r="151" spans="1:15" s="51" customFormat="1" x14ac:dyDescent="0.25">
      <c r="A151" s="115">
        <v>8108</v>
      </c>
      <c r="B151" s="72" t="s">
        <v>303</v>
      </c>
      <c r="C151" s="160">
        <v>14752590</v>
      </c>
      <c r="D151" s="160">
        <v>15955952</v>
      </c>
      <c r="E151" s="113">
        <f t="shared" si="17"/>
        <v>0.92458224993406846</v>
      </c>
      <c r="F151" s="114">
        <f t="shared" si="18"/>
        <v>0.26092110711453981</v>
      </c>
      <c r="H151" s="197">
        <v>14752590</v>
      </c>
      <c r="I151" s="197">
        <v>15955952</v>
      </c>
      <c r="J151" s="159">
        <f t="shared" si="19"/>
        <v>0</v>
      </c>
      <c r="K151" s="196">
        <f t="shared" si="20"/>
        <v>0</v>
      </c>
      <c r="L151" s="204">
        <f t="shared" si="21"/>
        <v>0</v>
      </c>
      <c r="M151" s="62">
        <f t="shared" si="22"/>
        <v>0.92458224993406846</v>
      </c>
      <c r="N151" s="62">
        <f t="shared" si="23"/>
        <v>0.26092110711453981</v>
      </c>
      <c r="O151" s="62">
        <f t="shared" si="24"/>
        <v>0</v>
      </c>
    </row>
    <row r="152" spans="1:15" s="51" customFormat="1" x14ac:dyDescent="0.25">
      <c r="A152" s="115">
        <v>8109</v>
      </c>
      <c r="B152" s="72" t="s">
        <v>304</v>
      </c>
      <c r="C152" s="160">
        <v>889812</v>
      </c>
      <c r="D152" s="160">
        <v>4000615</v>
      </c>
      <c r="E152" s="113">
        <f t="shared" si="17"/>
        <v>0.22241880310902198</v>
      </c>
      <c r="F152" s="114">
        <f t="shared" si="18"/>
        <v>5.8351510010031186E-2</v>
      </c>
      <c r="H152" s="197">
        <v>889812</v>
      </c>
      <c r="I152" s="197">
        <v>4000615</v>
      </c>
      <c r="J152" s="159">
        <f t="shared" si="19"/>
        <v>0</v>
      </c>
      <c r="K152" s="196">
        <f t="shared" si="20"/>
        <v>0</v>
      </c>
      <c r="L152" s="204">
        <f t="shared" si="21"/>
        <v>0</v>
      </c>
      <c r="M152" s="62">
        <f t="shared" si="22"/>
        <v>0.22241880310902198</v>
      </c>
      <c r="N152" s="62">
        <f t="shared" si="23"/>
        <v>5.8351510010031186E-2</v>
      </c>
      <c r="O152" s="62">
        <f t="shared" si="24"/>
        <v>0</v>
      </c>
    </row>
    <row r="153" spans="1:15" s="51" customFormat="1" x14ac:dyDescent="0.25">
      <c r="A153" s="115">
        <v>8110</v>
      </c>
      <c r="B153" s="72" t="s">
        <v>79</v>
      </c>
      <c r="C153" s="160">
        <v>24104102</v>
      </c>
      <c r="D153" s="160">
        <v>25840067</v>
      </c>
      <c r="E153" s="113">
        <f t="shared" si="17"/>
        <v>0.93281886614303289</v>
      </c>
      <c r="F153" s="114">
        <f t="shared" si="18"/>
        <v>0.263297317432093</v>
      </c>
      <c r="H153" s="197">
        <v>24104102</v>
      </c>
      <c r="I153" s="197">
        <v>25840067</v>
      </c>
      <c r="J153" s="159">
        <f t="shared" si="19"/>
        <v>0</v>
      </c>
      <c r="K153" s="196">
        <f t="shared" si="20"/>
        <v>0</v>
      </c>
      <c r="L153" s="204">
        <f t="shared" si="21"/>
        <v>0</v>
      </c>
      <c r="M153" s="62">
        <f t="shared" si="22"/>
        <v>0.93281886614303289</v>
      </c>
      <c r="N153" s="62">
        <f t="shared" si="23"/>
        <v>0.263297317432093</v>
      </c>
      <c r="O153" s="62">
        <f t="shared" si="24"/>
        <v>0</v>
      </c>
    </row>
    <row r="154" spans="1:15" s="51" customFormat="1" x14ac:dyDescent="0.25">
      <c r="A154" s="115">
        <v>8111</v>
      </c>
      <c r="B154" s="72" t="s">
        <v>56</v>
      </c>
      <c r="C154" s="160">
        <v>3316183</v>
      </c>
      <c r="D154" s="160">
        <v>9560180</v>
      </c>
      <c r="E154" s="113">
        <f t="shared" si="17"/>
        <v>0.34687453583509936</v>
      </c>
      <c r="F154" s="114">
        <f t="shared" si="18"/>
        <v>9.4256181137050934E-2</v>
      </c>
      <c r="H154" s="197">
        <v>3316183</v>
      </c>
      <c r="I154" s="197">
        <v>9560180</v>
      </c>
      <c r="J154" s="159">
        <f t="shared" si="19"/>
        <v>0</v>
      </c>
      <c r="K154" s="196">
        <f t="shared" si="20"/>
        <v>0</v>
      </c>
      <c r="L154" s="204">
        <f t="shared" si="21"/>
        <v>0</v>
      </c>
      <c r="M154" s="62">
        <f t="shared" si="22"/>
        <v>0.34687453583509936</v>
      </c>
      <c r="N154" s="62">
        <f t="shared" si="23"/>
        <v>9.4256181137050934E-2</v>
      </c>
      <c r="O154" s="62">
        <f t="shared" si="24"/>
        <v>0</v>
      </c>
    </row>
    <row r="155" spans="1:15" s="51" customFormat="1" x14ac:dyDescent="0.25">
      <c r="A155" s="115">
        <v>8112</v>
      </c>
      <c r="B155" s="72" t="s">
        <v>122</v>
      </c>
      <c r="C155" s="160">
        <v>14083103</v>
      </c>
      <c r="D155" s="160">
        <v>11771306</v>
      </c>
      <c r="E155" s="113">
        <f t="shared" si="17"/>
        <v>1.1963925668060962</v>
      </c>
      <c r="F155" s="114">
        <f t="shared" si="18"/>
        <v>0.33933661938106563</v>
      </c>
      <c r="H155" s="197">
        <v>14083103</v>
      </c>
      <c r="I155" s="197">
        <v>11771306</v>
      </c>
      <c r="J155" s="159">
        <f t="shared" si="19"/>
        <v>0</v>
      </c>
      <c r="K155" s="196">
        <f t="shared" si="20"/>
        <v>0</v>
      </c>
      <c r="L155" s="204">
        <f t="shared" si="21"/>
        <v>0</v>
      </c>
      <c r="M155" s="62">
        <f t="shared" si="22"/>
        <v>1.1963925668060962</v>
      </c>
      <c r="N155" s="62">
        <f t="shared" si="23"/>
        <v>0.33933661938106563</v>
      </c>
      <c r="O155" s="62">
        <f t="shared" si="24"/>
        <v>0</v>
      </c>
    </row>
    <row r="156" spans="1:15" s="51" customFormat="1" x14ac:dyDescent="0.25">
      <c r="A156" s="115">
        <v>8201</v>
      </c>
      <c r="B156" s="72" t="s">
        <v>234</v>
      </c>
      <c r="C156" s="160">
        <v>1078124</v>
      </c>
      <c r="D156" s="160">
        <v>4586313</v>
      </c>
      <c r="E156" s="113">
        <f t="shared" si="17"/>
        <v>0.23507423065106983</v>
      </c>
      <c r="F156" s="114">
        <f t="shared" si="18"/>
        <v>6.2002518717433598E-2</v>
      </c>
      <c r="H156" s="197">
        <v>1078124</v>
      </c>
      <c r="I156" s="197">
        <v>4586313</v>
      </c>
      <c r="J156" s="159">
        <f t="shared" si="19"/>
        <v>0</v>
      </c>
      <c r="K156" s="196">
        <f t="shared" si="20"/>
        <v>0</v>
      </c>
      <c r="L156" s="204">
        <f t="shared" si="21"/>
        <v>0</v>
      </c>
      <c r="M156" s="62">
        <f t="shared" si="22"/>
        <v>0.23507423065106983</v>
      </c>
      <c r="N156" s="62">
        <f t="shared" si="23"/>
        <v>6.2002518717433598E-2</v>
      </c>
      <c r="O156" s="62">
        <f t="shared" si="24"/>
        <v>0</v>
      </c>
    </row>
    <row r="157" spans="1:15" s="51" customFormat="1" x14ac:dyDescent="0.25">
      <c r="A157" s="115">
        <v>8202</v>
      </c>
      <c r="B157" s="72" t="s">
        <v>305</v>
      </c>
      <c r="C157" s="160">
        <v>3713588</v>
      </c>
      <c r="D157" s="160">
        <v>4277284</v>
      </c>
      <c r="E157" s="113">
        <f t="shared" si="17"/>
        <v>0.8682116969553576</v>
      </c>
      <c r="F157" s="114">
        <f t="shared" si="18"/>
        <v>0.24465856844624456</v>
      </c>
      <c r="H157" s="197">
        <v>3713588</v>
      </c>
      <c r="I157" s="197">
        <v>4277284</v>
      </c>
      <c r="J157" s="159">
        <f t="shared" si="19"/>
        <v>0</v>
      </c>
      <c r="K157" s="196">
        <f t="shared" si="20"/>
        <v>0</v>
      </c>
      <c r="L157" s="204">
        <f t="shared" si="21"/>
        <v>0</v>
      </c>
      <c r="M157" s="62">
        <f t="shared" si="22"/>
        <v>0.8682116969553576</v>
      </c>
      <c r="N157" s="62">
        <f t="shared" si="23"/>
        <v>0.24465856844624456</v>
      </c>
      <c r="O157" s="62">
        <f t="shared" si="24"/>
        <v>0</v>
      </c>
    </row>
    <row r="158" spans="1:15" s="51" customFormat="1" x14ac:dyDescent="0.25">
      <c r="A158" s="115">
        <v>8203</v>
      </c>
      <c r="B158" s="72" t="s">
        <v>16</v>
      </c>
      <c r="C158" s="160">
        <v>2243583</v>
      </c>
      <c r="D158" s="160">
        <v>5515603</v>
      </c>
      <c r="E158" s="113">
        <f t="shared" si="17"/>
        <v>0.4067702117066801</v>
      </c>
      <c r="F158" s="114">
        <f t="shared" si="18"/>
        <v>0.1115356948805675</v>
      </c>
      <c r="H158" s="197">
        <v>2243583</v>
      </c>
      <c r="I158" s="197">
        <v>5515603</v>
      </c>
      <c r="J158" s="159">
        <f t="shared" si="19"/>
        <v>0</v>
      </c>
      <c r="K158" s="196">
        <f t="shared" si="20"/>
        <v>0</v>
      </c>
      <c r="L158" s="204">
        <f t="shared" si="21"/>
        <v>0</v>
      </c>
      <c r="M158" s="62">
        <f t="shared" si="22"/>
        <v>0.4067702117066801</v>
      </c>
      <c r="N158" s="62">
        <f t="shared" si="23"/>
        <v>0.1115356948805675</v>
      </c>
      <c r="O158" s="62">
        <f t="shared" si="24"/>
        <v>0</v>
      </c>
    </row>
    <row r="159" spans="1:15" s="51" customFormat="1" x14ac:dyDescent="0.25">
      <c r="A159" s="115">
        <v>8204</v>
      </c>
      <c r="B159" s="72" t="s">
        <v>306</v>
      </c>
      <c r="C159" s="160">
        <v>393180</v>
      </c>
      <c r="D159" s="160">
        <v>2550179</v>
      </c>
      <c r="E159" s="113">
        <f t="shared" si="17"/>
        <v>0.15417741264436732</v>
      </c>
      <c r="F159" s="114">
        <f t="shared" si="18"/>
        <v>3.8664311773235337E-2</v>
      </c>
      <c r="H159" s="197">
        <v>393180</v>
      </c>
      <c r="I159" s="197">
        <v>2550179</v>
      </c>
      <c r="J159" s="159">
        <f t="shared" si="19"/>
        <v>0</v>
      </c>
      <c r="K159" s="196">
        <f t="shared" si="20"/>
        <v>0</v>
      </c>
      <c r="L159" s="204">
        <f t="shared" si="21"/>
        <v>0</v>
      </c>
      <c r="M159" s="62">
        <f t="shared" si="22"/>
        <v>0.15417741264436732</v>
      </c>
      <c r="N159" s="62">
        <f t="shared" si="23"/>
        <v>3.8664311773235337E-2</v>
      </c>
      <c r="O159" s="62">
        <f t="shared" si="24"/>
        <v>0</v>
      </c>
    </row>
    <row r="160" spans="1:15" s="51" customFormat="1" x14ac:dyDescent="0.25">
      <c r="A160" s="115">
        <v>8205</v>
      </c>
      <c r="B160" s="72" t="s">
        <v>307</v>
      </c>
      <c r="C160" s="160">
        <v>2089351</v>
      </c>
      <c r="D160" s="160">
        <v>9121614</v>
      </c>
      <c r="E160" s="113">
        <f t="shared" si="17"/>
        <v>0.22905496768444708</v>
      </c>
      <c r="F160" s="114">
        <f t="shared" si="18"/>
        <v>6.0266000418840553E-2</v>
      </c>
      <c r="H160" s="197">
        <v>2089351</v>
      </c>
      <c r="I160" s="197">
        <v>9121614</v>
      </c>
      <c r="J160" s="159">
        <f t="shared" si="19"/>
        <v>0</v>
      </c>
      <c r="K160" s="196">
        <f t="shared" si="20"/>
        <v>0</v>
      </c>
      <c r="L160" s="204">
        <f t="shared" si="21"/>
        <v>0</v>
      </c>
      <c r="M160" s="62">
        <f t="shared" si="22"/>
        <v>0.22905496768444708</v>
      </c>
      <c r="N160" s="62">
        <f t="shared" si="23"/>
        <v>6.0266000418840553E-2</v>
      </c>
      <c r="O160" s="62">
        <f t="shared" si="24"/>
        <v>0</v>
      </c>
    </row>
    <row r="161" spans="1:15" s="51" customFormat="1" x14ac:dyDescent="0.25">
      <c r="A161" s="115">
        <v>8206</v>
      </c>
      <c r="B161" s="72" t="s">
        <v>308</v>
      </c>
      <c r="C161" s="160">
        <v>867322</v>
      </c>
      <c r="D161" s="160">
        <v>5056344</v>
      </c>
      <c r="E161" s="113">
        <f t="shared" si="17"/>
        <v>0.17153144643639753</v>
      </c>
      <c r="F161" s="114">
        <f t="shared" si="18"/>
        <v>4.3670837888038203E-2</v>
      </c>
      <c r="H161" s="197">
        <v>867322</v>
      </c>
      <c r="I161" s="197">
        <v>5056344</v>
      </c>
      <c r="J161" s="159">
        <f t="shared" si="19"/>
        <v>0</v>
      </c>
      <c r="K161" s="196">
        <f t="shared" si="20"/>
        <v>0</v>
      </c>
      <c r="L161" s="204">
        <f t="shared" si="21"/>
        <v>0</v>
      </c>
      <c r="M161" s="62">
        <f t="shared" si="22"/>
        <v>0.17153144643639753</v>
      </c>
      <c r="N161" s="62">
        <f t="shared" si="23"/>
        <v>4.3670837888038203E-2</v>
      </c>
      <c r="O161" s="62">
        <f t="shared" si="24"/>
        <v>0</v>
      </c>
    </row>
    <row r="162" spans="1:15" s="51" customFormat="1" x14ac:dyDescent="0.25">
      <c r="A162" s="115">
        <v>8207</v>
      </c>
      <c r="B162" s="72" t="s">
        <v>309</v>
      </c>
      <c r="C162" s="160">
        <v>316716</v>
      </c>
      <c r="D162" s="160">
        <v>2246514</v>
      </c>
      <c r="E162" s="113">
        <f t="shared" si="17"/>
        <v>0.14098109337400078</v>
      </c>
      <c r="F162" s="114">
        <f t="shared" si="18"/>
        <v>3.4857259312803472E-2</v>
      </c>
      <c r="H162" s="197">
        <v>316716</v>
      </c>
      <c r="I162" s="197">
        <v>2246514</v>
      </c>
      <c r="J162" s="159">
        <f t="shared" si="19"/>
        <v>0</v>
      </c>
      <c r="K162" s="196">
        <f t="shared" si="20"/>
        <v>0</v>
      </c>
      <c r="L162" s="204">
        <f t="shared" si="21"/>
        <v>0</v>
      </c>
      <c r="M162" s="62">
        <f t="shared" si="22"/>
        <v>0.14098109337400078</v>
      </c>
      <c r="N162" s="62">
        <f t="shared" si="23"/>
        <v>3.4857259312803472E-2</v>
      </c>
      <c r="O162" s="62">
        <f t="shared" si="24"/>
        <v>0</v>
      </c>
    </row>
    <row r="163" spans="1:15" s="51" customFormat="1" x14ac:dyDescent="0.25">
      <c r="A163" s="115">
        <v>8301</v>
      </c>
      <c r="B163" s="72" t="s">
        <v>125</v>
      </c>
      <c r="C163" s="160">
        <v>20347240</v>
      </c>
      <c r="D163" s="160">
        <v>20681815</v>
      </c>
      <c r="E163" s="113">
        <f t="shared" si="17"/>
        <v>0.98382274476393872</v>
      </c>
      <c r="F163" s="114">
        <f t="shared" si="18"/>
        <v>0.278011605379894</v>
      </c>
      <c r="H163" s="197">
        <v>20347240</v>
      </c>
      <c r="I163" s="197">
        <v>20681815</v>
      </c>
      <c r="J163" s="159">
        <f t="shared" si="19"/>
        <v>0</v>
      </c>
      <c r="K163" s="196">
        <f t="shared" si="20"/>
        <v>0</v>
      </c>
      <c r="L163" s="204">
        <f t="shared" si="21"/>
        <v>0</v>
      </c>
      <c r="M163" s="62">
        <f t="shared" si="22"/>
        <v>0.98382274476393872</v>
      </c>
      <c r="N163" s="62">
        <f t="shared" si="23"/>
        <v>0.278011605379894</v>
      </c>
      <c r="O163" s="62">
        <f t="shared" si="24"/>
        <v>0</v>
      </c>
    </row>
    <row r="164" spans="1:15" s="51" customFormat="1" x14ac:dyDescent="0.25">
      <c r="A164" s="115">
        <v>8302</v>
      </c>
      <c r="B164" s="72" t="s">
        <v>95</v>
      </c>
      <c r="C164" s="160">
        <v>765665</v>
      </c>
      <c r="D164" s="160">
        <v>2100500</v>
      </c>
      <c r="E164" s="113">
        <f t="shared" si="17"/>
        <v>0.36451559152582719</v>
      </c>
      <c r="F164" s="114">
        <f t="shared" si="18"/>
        <v>9.934551120674813E-2</v>
      </c>
      <c r="H164" s="197">
        <v>765665</v>
      </c>
      <c r="I164" s="197">
        <v>2100500</v>
      </c>
      <c r="J164" s="159">
        <f t="shared" si="19"/>
        <v>0</v>
      </c>
      <c r="K164" s="196">
        <f t="shared" si="20"/>
        <v>0</v>
      </c>
      <c r="L164" s="204">
        <f t="shared" si="21"/>
        <v>0</v>
      </c>
      <c r="M164" s="62">
        <f t="shared" si="22"/>
        <v>0.36451559152582719</v>
      </c>
      <c r="N164" s="62">
        <f t="shared" si="23"/>
        <v>9.934551120674813E-2</v>
      </c>
      <c r="O164" s="62">
        <f t="shared" si="24"/>
        <v>0</v>
      </c>
    </row>
    <row r="165" spans="1:15" s="51" customFormat="1" x14ac:dyDescent="0.25">
      <c r="A165" s="115">
        <v>8303</v>
      </c>
      <c r="B165" s="72" t="s">
        <v>310</v>
      </c>
      <c r="C165" s="160">
        <v>3278896</v>
      </c>
      <c r="D165" s="160">
        <v>6054045</v>
      </c>
      <c r="E165" s="113">
        <f t="shared" si="17"/>
        <v>0.54160416713123205</v>
      </c>
      <c r="F165" s="114">
        <f t="shared" si="18"/>
        <v>0.15043441589753356</v>
      </c>
      <c r="H165" s="197">
        <v>3278896</v>
      </c>
      <c r="I165" s="197">
        <v>6054045</v>
      </c>
      <c r="J165" s="159">
        <f t="shared" si="19"/>
        <v>0</v>
      </c>
      <c r="K165" s="196">
        <f t="shared" si="20"/>
        <v>0</v>
      </c>
      <c r="L165" s="204">
        <f t="shared" si="21"/>
        <v>0</v>
      </c>
      <c r="M165" s="62">
        <f t="shared" si="22"/>
        <v>0.54160416713123205</v>
      </c>
      <c r="N165" s="62">
        <f t="shared" si="23"/>
        <v>0.15043441589753356</v>
      </c>
      <c r="O165" s="62">
        <f t="shared" si="24"/>
        <v>0</v>
      </c>
    </row>
    <row r="166" spans="1:15" s="51" customFormat="1" x14ac:dyDescent="0.25">
      <c r="A166" s="115">
        <v>8304</v>
      </c>
      <c r="B166" s="72" t="s">
        <v>81</v>
      </c>
      <c r="C166" s="160">
        <v>2176440</v>
      </c>
      <c r="D166" s="160">
        <v>3954548</v>
      </c>
      <c r="E166" s="113">
        <f t="shared" si="17"/>
        <v>0.55036378367388639</v>
      </c>
      <c r="F166" s="114">
        <f t="shared" si="18"/>
        <v>0.15296150841688766</v>
      </c>
      <c r="H166" s="197">
        <v>2176440</v>
      </c>
      <c r="I166" s="197">
        <v>3954548</v>
      </c>
      <c r="J166" s="159">
        <f t="shared" si="19"/>
        <v>0</v>
      </c>
      <c r="K166" s="196">
        <f t="shared" si="20"/>
        <v>0</v>
      </c>
      <c r="L166" s="204">
        <f t="shared" si="21"/>
        <v>0</v>
      </c>
      <c r="M166" s="62">
        <f t="shared" si="22"/>
        <v>0.55036378367388639</v>
      </c>
      <c r="N166" s="62">
        <f t="shared" si="23"/>
        <v>0.15296150841688766</v>
      </c>
      <c r="O166" s="62">
        <f t="shared" si="24"/>
        <v>0</v>
      </c>
    </row>
    <row r="167" spans="1:15" s="51" customFormat="1" x14ac:dyDescent="0.25">
      <c r="A167" s="115">
        <v>8305</v>
      </c>
      <c r="B167" s="72" t="s">
        <v>311</v>
      </c>
      <c r="C167" s="160">
        <v>1900990</v>
      </c>
      <c r="D167" s="160">
        <v>5585597</v>
      </c>
      <c r="E167" s="113">
        <f t="shared" si="17"/>
        <v>0.34033783676122714</v>
      </c>
      <c r="F167" s="114">
        <f t="shared" si="18"/>
        <v>9.2370385879871106E-2</v>
      </c>
      <c r="H167" s="197">
        <v>1900990</v>
      </c>
      <c r="I167" s="197">
        <v>5585597</v>
      </c>
      <c r="J167" s="159">
        <f t="shared" si="19"/>
        <v>0</v>
      </c>
      <c r="K167" s="196">
        <f t="shared" si="20"/>
        <v>0</v>
      </c>
      <c r="L167" s="204">
        <f t="shared" si="21"/>
        <v>0</v>
      </c>
      <c r="M167" s="62">
        <f t="shared" si="22"/>
        <v>0.34033783676122714</v>
      </c>
      <c r="N167" s="62">
        <f t="shared" si="23"/>
        <v>9.2370385879871106E-2</v>
      </c>
      <c r="O167" s="62">
        <f t="shared" si="24"/>
        <v>0</v>
      </c>
    </row>
    <row r="168" spans="1:15" s="51" customFormat="1" x14ac:dyDescent="0.25">
      <c r="A168" s="115">
        <v>8306</v>
      </c>
      <c r="B168" s="72" t="s">
        <v>312</v>
      </c>
      <c r="C168" s="160">
        <v>3370840</v>
      </c>
      <c r="D168" s="160">
        <v>3880588</v>
      </c>
      <c r="E168" s="113">
        <f t="shared" si="17"/>
        <v>0.86864155638269247</v>
      </c>
      <c r="F168" s="114">
        <f t="shared" si="18"/>
        <v>0.2447825801010815</v>
      </c>
      <c r="H168" s="197">
        <v>3370840</v>
      </c>
      <c r="I168" s="197">
        <v>3880588</v>
      </c>
      <c r="J168" s="159">
        <f t="shared" si="19"/>
        <v>0</v>
      </c>
      <c r="K168" s="196">
        <f t="shared" si="20"/>
        <v>0</v>
      </c>
      <c r="L168" s="204">
        <f t="shared" si="21"/>
        <v>0</v>
      </c>
      <c r="M168" s="62">
        <f t="shared" si="22"/>
        <v>0.86864155638269247</v>
      </c>
      <c r="N168" s="62">
        <f t="shared" si="23"/>
        <v>0.2447825801010815</v>
      </c>
      <c r="O168" s="62">
        <f t="shared" si="24"/>
        <v>0</v>
      </c>
    </row>
    <row r="169" spans="1:15" s="51" customFormat="1" x14ac:dyDescent="0.25">
      <c r="A169" s="115">
        <v>8307</v>
      </c>
      <c r="B169" s="72" t="s">
        <v>224</v>
      </c>
      <c r="C169" s="160">
        <v>1527138</v>
      </c>
      <c r="D169" s="160">
        <v>3149472</v>
      </c>
      <c r="E169" s="113">
        <f t="shared" si="17"/>
        <v>0.48488699058127838</v>
      </c>
      <c r="F169" s="114">
        <f t="shared" si="18"/>
        <v>0.13407187857865188</v>
      </c>
      <c r="H169" s="197">
        <v>1527138</v>
      </c>
      <c r="I169" s="197">
        <v>3149472</v>
      </c>
      <c r="J169" s="159">
        <f t="shared" si="19"/>
        <v>0</v>
      </c>
      <c r="K169" s="196">
        <f t="shared" si="20"/>
        <v>0</v>
      </c>
      <c r="L169" s="204">
        <f t="shared" si="21"/>
        <v>0</v>
      </c>
      <c r="M169" s="62">
        <f t="shared" si="22"/>
        <v>0.48488699058127838</v>
      </c>
      <c r="N169" s="62">
        <f t="shared" si="23"/>
        <v>0.13407187857865188</v>
      </c>
      <c r="O169" s="62">
        <f t="shared" si="24"/>
        <v>0</v>
      </c>
    </row>
    <row r="170" spans="1:15" s="51" customFormat="1" x14ac:dyDescent="0.25">
      <c r="A170" s="115">
        <v>8308</v>
      </c>
      <c r="B170" s="72" t="s">
        <v>175</v>
      </c>
      <c r="C170" s="160">
        <v>658624</v>
      </c>
      <c r="D170" s="160">
        <v>1796911</v>
      </c>
      <c r="E170" s="113">
        <f t="shared" si="17"/>
        <v>0.3665312305395203</v>
      </c>
      <c r="F170" s="114">
        <f t="shared" si="18"/>
        <v>9.9927009979944276E-2</v>
      </c>
      <c r="H170" s="197">
        <v>658624</v>
      </c>
      <c r="I170" s="197">
        <v>1796911</v>
      </c>
      <c r="J170" s="159">
        <f t="shared" si="19"/>
        <v>0</v>
      </c>
      <c r="K170" s="196">
        <f t="shared" si="20"/>
        <v>0</v>
      </c>
      <c r="L170" s="204">
        <f t="shared" si="21"/>
        <v>0</v>
      </c>
      <c r="M170" s="62">
        <f t="shared" si="22"/>
        <v>0.3665312305395203</v>
      </c>
      <c r="N170" s="62">
        <f t="shared" si="23"/>
        <v>9.9927009979944276E-2</v>
      </c>
      <c r="O170" s="62">
        <f t="shared" si="24"/>
        <v>0</v>
      </c>
    </row>
    <row r="171" spans="1:15" s="51" customFormat="1" x14ac:dyDescent="0.25">
      <c r="A171" s="115">
        <v>8309</v>
      </c>
      <c r="B171" s="72" t="s">
        <v>176</v>
      </c>
      <c r="C171" s="160">
        <v>610139</v>
      </c>
      <c r="D171" s="160">
        <v>2242752</v>
      </c>
      <c r="E171" s="113">
        <f t="shared" si="17"/>
        <v>0.27204925020688869</v>
      </c>
      <c r="F171" s="114">
        <f t="shared" si="18"/>
        <v>7.2669571877521835E-2</v>
      </c>
      <c r="H171" s="197">
        <v>610139</v>
      </c>
      <c r="I171" s="197">
        <v>2242752</v>
      </c>
      <c r="J171" s="159">
        <f t="shared" si="19"/>
        <v>0</v>
      </c>
      <c r="K171" s="196">
        <f t="shared" si="20"/>
        <v>0</v>
      </c>
      <c r="L171" s="204">
        <f t="shared" si="21"/>
        <v>0</v>
      </c>
      <c r="M171" s="62">
        <f t="shared" si="22"/>
        <v>0.27204925020688869</v>
      </c>
      <c r="N171" s="62">
        <f t="shared" si="23"/>
        <v>7.2669571877521835E-2</v>
      </c>
      <c r="O171" s="62">
        <f t="shared" si="24"/>
        <v>0</v>
      </c>
    </row>
    <row r="172" spans="1:15" s="51" customFormat="1" x14ac:dyDescent="0.25">
      <c r="A172" s="115">
        <v>8310</v>
      </c>
      <c r="B172" s="72" t="s">
        <v>313</v>
      </c>
      <c r="C172" s="160">
        <v>204663</v>
      </c>
      <c r="D172" s="160">
        <v>1464683</v>
      </c>
      <c r="E172" s="113">
        <f t="shared" si="17"/>
        <v>0.1397319419970055</v>
      </c>
      <c r="F172" s="114">
        <f t="shared" si="18"/>
        <v>3.4496887248001977E-2</v>
      </c>
      <c r="H172" s="197">
        <v>204663</v>
      </c>
      <c r="I172" s="197">
        <v>1464683</v>
      </c>
      <c r="J172" s="159">
        <f t="shared" si="19"/>
        <v>0</v>
      </c>
      <c r="K172" s="196">
        <f t="shared" si="20"/>
        <v>0</v>
      </c>
      <c r="L172" s="204">
        <f t="shared" si="21"/>
        <v>0</v>
      </c>
      <c r="M172" s="62">
        <f t="shared" si="22"/>
        <v>0.1397319419970055</v>
      </c>
      <c r="N172" s="62">
        <f t="shared" si="23"/>
        <v>3.4496887248001977E-2</v>
      </c>
      <c r="O172" s="62">
        <f t="shared" si="24"/>
        <v>0</v>
      </c>
    </row>
    <row r="173" spans="1:15" s="51" customFormat="1" x14ac:dyDescent="0.25">
      <c r="A173" s="115">
        <v>8311</v>
      </c>
      <c r="B173" s="72" t="s">
        <v>177</v>
      </c>
      <c r="C173" s="160">
        <v>1798713</v>
      </c>
      <c r="D173" s="160">
        <v>3187578</v>
      </c>
      <c r="E173" s="113">
        <f t="shared" si="17"/>
        <v>0.5642883091801989</v>
      </c>
      <c r="F173" s="114">
        <f t="shared" si="18"/>
        <v>0.15697864365005795</v>
      </c>
      <c r="H173" s="197">
        <v>1798713</v>
      </c>
      <c r="I173" s="197">
        <v>3187578</v>
      </c>
      <c r="J173" s="159">
        <f t="shared" si="19"/>
        <v>0</v>
      </c>
      <c r="K173" s="196">
        <f t="shared" si="20"/>
        <v>0</v>
      </c>
      <c r="L173" s="204">
        <f t="shared" si="21"/>
        <v>0</v>
      </c>
      <c r="M173" s="62">
        <f t="shared" si="22"/>
        <v>0.5642883091801989</v>
      </c>
      <c r="N173" s="62">
        <f t="shared" si="23"/>
        <v>0.15697864365005795</v>
      </c>
      <c r="O173" s="62">
        <f t="shared" si="24"/>
        <v>0</v>
      </c>
    </row>
    <row r="174" spans="1:15" s="51" customFormat="1" x14ac:dyDescent="0.25">
      <c r="A174" s="115">
        <v>8312</v>
      </c>
      <c r="B174" s="72" t="s">
        <v>136</v>
      </c>
      <c r="C174" s="160">
        <v>1220471</v>
      </c>
      <c r="D174" s="160">
        <v>3304865</v>
      </c>
      <c r="E174" s="113">
        <f t="shared" si="17"/>
        <v>0.36929526622116182</v>
      </c>
      <c r="F174" s="114">
        <f t="shared" si="18"/>
        <v>0.10072441633446805</v>
      </c>
      <c r="H174" s="197">
        <v>1220471</v>
      </c>
      <c r="I174" s="197">
        <v>3304865</v>
      </c>
      <c r="J174" s="159">
        <f t="shared" si="19"/>
        <v>0</v>
      </c>
      <c r="K174" s="196">
        <f t="shared" si="20"/>
        <v>0</v>
      </c>
      <c r="L174" s="204">
        <f t="shared" si="21"/>
        <v>0</v>
      </c>
      <c r="M174" s="62">
        <f t="shared" si="22"/>
        <v>0.36929526622116182</v>
      </c>
      <c r="N174" s="62">
        <f t="shared" si="23"/>
        <v>0.10072441633446805</v>
      </c>
      <c r="O174" s="62">
        <f t="shared" si="24"/>
        <v>0</v>
      </c>
    </row>
    <row r="175" spans="1:15" s="51" customFormat="1" x14ac:dyDescent="0.25">
      <c r="A175" s="115">
        <v>8313</v>
      </c>
      <c r="B175" s="72" t="s">
        <v>178</v>
      </c>
      <c r="C175" s="160">
        <v>2568041</v>
      </c>
      <c r="D175" s="160">
        <v>4129349</v>
      </c>
      <c r="E175" s="113">
        <f t="shared" si="17"/>
        <v>0.62189972317670417</v>
      </c>
      <c r="F175" s="114">
        <f t="shared" si="18"/>
        <v>0.17359916266833283</v>
      </c>
      <c r="H175" s="197">
        <v>2568041</v>
      </c>
      <c r="I175" s="197">
        <v>4129349</v>
      </c>
      <c r="J175" s="159">
        <f t="shared" si="19"/>
        <v>0</v>
      </c>
      <c r="K175" s="196">
        <f t="shared" si="20"/>
        <v>0</v>
      </c>
      <c r="L175" s="204">
        <f t="shared" si="21"/>
        <v>0</v>
      </c>
      <c r="M175" s="62">
        <f t="shared" si="22"/>
        <v>0.62189972317670417</v>
      </c>
      <c r="N175" s="62">
        <f t="shared" si="23"/>
        <v>0.17359916266833283</v>
      </c>
      <c r="O175" s="62">
        <f t="shared" si="24"/>
        <v>0</v>
      </c>
    </row>
    <row r="176" spans="1:15" s="51" customFormat="1" x14ac:dyDescent="0.25">
      <c r="A176" s="115">
        <v>8314</v>
      </c>
      <c r="B176" s="72" t="s">
        <v>75</v>
      </c>
      <c r="C176" s="160">
        <v>1044555</v>
      </c>
      <c r="D176" s="160">
        <v>3300906</v>
      </c>
      <c r="E176" s="113">
        <f t="shared" si="17"/>
        <v>0.31644493966202009</v>
      </c>
      <c r="F176" s="114">
        <f t="shared" si="18"/>
        <v>8.547744014062672E-2</v>
      </c>
      <c r="H176" s="197">
        <v>1044555</v>
      </c>
      <c r="I176" s="197">
        <v>3300906</v>
      </c>
      <c r="J176" s="159">
        <f t="shared" si="19"/>
        <v>0</v>
      </c>
      <c r="K176" s="196">
        <f t="shared" si="20"/>
        <v>0</v>
      </c>
      <c r="L176" s="204">
        <f t="shared" si="21"/>
        <v>0</v>
      </c>
      <c r="M176" s="62">
        <f t="shared" si="22"/>
        <v>0.31644493966202009</v>
      </c>
      <c r="N176" s="62">
        <f t="shared" si="23"/>
        <v>8.547744014062672E-2</v>
      </c>
      <c r="O176" s="62">
        <f t="shared" si="24"/>
        <v>0</v>
      </c>
    </row>
    <row r="177" spans="1:15" s="51" customFormat="1" x14ac:dyDescent="0.25">
      <c r="A177" s="115">
        <v>8401</v>
      </c>
      <c r="B177" s="72" t="s">
        <v>208</v>
      </c>
      <c r="C177" s="160">
        <v>21716541</v>
      </c>
      <c r="D177" s="160">
        <v>19198022</v>
      </c>
      <c r="E177" s="113">
        <f t="shared" si="17"/>
        <v>1.1311863795134729</v>
      </c>
      <c r="F177" s="114">
        <f t="shared" si="18"/>
        <v>0.32052505755979216</v>
      </c>
      <c r="H177" s="197">
        <v>21716541</v>
      </c>
      <c r="I177" s="197">
        <v>19198022</v>
      </c>
      <c r="J177" s="159">
        <f t="shared" si="19"/>
        <v>0</v>
      </c>
      <c r="K177" s="196">
        <f t="shared" si="20"/>
        <v>0</v>
      </c>
      <c r="L177" s="204">
        <f t="shared" si="21"/>
        <v>0</v>
      </c>
      <c r="M177" s="62">
        <f t="shared" si="22"/>
        <v>1.1311863795134729</v>
      </c>
      <c r="N177" s="62">
        <f t="shared" si="23"/>
        <v>0.32052505755979216</v>
      </c>
      <c r="O177" s="62">
        <f t="shared" si="24"/>
        <v>0</v>
      </c>
    </row>
    <row r="178" spans="1:15" s="51" customFormat="1" x14ac:dyDescent="0.25">
      <c r="A178" s="115">
        <v>8402</v>
      </c>
      <c r="B178" s="72" t="s">
        <v>179</v>
      </c>
      <c r="C178" s="160">
        <v>1569448</v>
      </c>
      <c r="D178" s="160">
        <v>4316705</v>
      </c>
      <c r="E178" s="113">
        <f t="shared" si="17"/>
        <v>0.36357545859631363</v>
      </c>
      <c r="F178" s="114">
        <f t="shared" si="18"/>
        <v>9.9074288958399315E-2</v>
      </c>
      <c r="H178" s="197">
        <v>1569448</v>
      </c>
      <c r="I178" s="197">
        <v>4316705</v>
      </c>
      <c r="J178" s="159">
        <f t="shared" si="19"/>
        <v>0</v>
      </c>
      <c r="K178" s="196">
        <f t="shared" si="20"/>
        <v>0</v>
      </c>
      <c r="L178" s="204">
        <f t="shared" si="21"/>
        <v>0</v>
      </c>
      <c r="M178" s="62">
        <f t="shared" si="22"/>
        <v>0.36357545859631363</v>
      </c>
      <c r="N178" s="62">
        <f t="shared" si="23"/>
        <v>9.9074288958399315E-2</v>
      </c>
      <c r="O178" s="62">
        <f t="shared" si="24"/>
        <v>0</v>
      </c>
    </row>
    <row r="179" spans="1:15" s="51" customFormat="1" x14ac:dyDescent="0.25">
      <c r="A179" s="115">
        <v>8403</v>
      </c>
      <c r="B179" s="72" t="s">
        <v>251</v>
      </c>
      <c r="C179" s="160">
        <v>762665</v>
      </c>
      <c r="D179" s="160">
        <v>2475699</v>
      </c>
      <c r="E179" s="113">
        <f t="shared" si="17"/>
        <v>0.30806047100233108</v>
      </c>
      <c r="F179" s="114">
        <f t="shared" si="18"/>
        <v>8.3058575350657429E-2</v>
      </c>
      <c r="H179" s="197">
        <v>762665</v>
      </c>
      <c r="I179" s="197">
        <v>2475699</v>
      </c>
      <c r="J179" s="159">
        <f t="shared" si="19"/>
        <v>0</v>
      </c>
      <c r="K179" s="196">
        <f t="shared" si="20"/>
        <v>0</v>
      </c>
      <c r="L179" s="204">
        <f t="shared" si="21"/>
        <v>0</v>
      </c>
      <c r="M179" s="62">
        <f t="shared" si="22"/>
        <v>0.30806047100233108</v>
      </c>
      <c r="N179" s="62">
        <f t="shared" si="23"/>
        <v>8.3058575350657429E-2</v>
      </c>
      <c r="O179" s="62">
        <f t="shared" si="24"/>
        <v>0</v>
      </c>
    </row>
    <row r="180" spans="1:15" s="51" customFormat="1" x14ac:dyDescent="0.25">
      <c r="A180" s="115">
        <v>8404</v>
      </c>
      <c r="B180" s="72" t="s">
        <v>268</v>
      </c>
      <c r="C180" s="160">
        <v>1463170</v>
      </c>
      <c r="D180" s="160">
        <v>3309128</v>
      </c>
      <c r="E180" s="113">
        <f t="shared" si="17"/>
        <v>0.4421618021424375</v>
      </c>
      <c r="F180" s="114">
        <f t="shared" si="18"/>
        <v>0.12174593901656774</v>
      </c>
      <c r="H180" s="197">
        <v>1463170</v>
      </c>
      <c r="I180" s="197">
        <v>3309128</v>
      </c>
      <c r="J180" s="159">
        <f t="shared" si="19"/>
        <v>0</v>
      </c>
      <c r="K180" s="196">
        <f t="shared" si="20"/>
        <v>0</v>
      </c>
      <c r="L180" s="204">
        <f t="shared" si="21"/>
        <v>0</v>
      </c>
      <c r="M180" s="62">
        <f t="shared" si="22"/>
        <v>0.4421618021424375</v>
      </c>
      <c r="N180" s="62">
        <f t="shared" si="23"/>
        <v>0.12174593901656774</v>
      </c>
      <c r="O180" s="62">
        <f t="shared" si="24"/>
        <v>0</v>
      </c>
    </row>
    <row r="181" spans="1:15" s="51" customFormat="1" x14ac:dyDescent="0.25">
      <c r="A181" s="115">
        <v>8405</v>
      </c>
      <c r="B181" s="72" t="s">
        <v>232</v>
      </c>
      <c r="C181" s="160">
        <v>1010600</v>
      </c>
      <c r="D181" s="160">
        <v>3903704</v>
      </c>
      <c r="E181" s="113">
        <f t="shared" si="17"/>
        <v>0.25888233329166349</v>
      </c>
      <c r="F181" s="114">
        <f t="shared" si="18"/>
        <v>6.8871001805715912E-2</v>
      </c>
      <c r="H181" s="197">
        <v>1010600</v>
      </c>
      <c r="I181" s="197">
        <v>3903704</v>
      </c>
      <c r="J181" s="159">
        <f t="shared" si="19"/>
        <v>0</v>
      </c>
      <c r="K181" s="196">
        <f t="shared" si="20"/>
        <v>0</v>
      </c>
      <c r="L181" s="204">
        <f t="shared" si="21"/>
        <v>0</v>
      </c>
      <c r="M181" s="62">
        <f t="shared" si="22"/>
        <v>0.25888233329166349</v>
      </c>
      <c r="N181" s="62">
        <f t="shared" si="23"/>
        <v>6.8871001805715912E-2</v>
      </c>
      <c r="O181" s="62">
        <f t="shared" si="24"/>
        <v>0</v>
      </c>
    </row>
    <row r="182" spans="1:15" s="51" customFormat="1" x14ac:dyDescent="0.25">
      <c r="A182" s="115">
        <v>8406</v>
      </c>
      <c r="B182" s="72" t="s">
        <v>120</v>
      </c>
      <c r="C182" s="160">
        <v>3313254</v>
      </c>
      <c r="D182" s="160">
        <v>4756236</v>
      </c>
      <c r="E182" s="113">
        <f t="shared" si="17"/>
        <v>0.69661261552202203</v>
      </c>
      <c r="F182" s="114">
        <f t="shared" si="18"/>
        <v>0.19515334719522198</v>
      </c>
      <c r="H182" s="197">
        <v>3313254</v>
      </c>
      <c r="I182" s="197">
        <v>4756236</v>
      </c>
      <c r="J182" s="159">
        <f t="shared" si="19"/>
        <v>0</v>
      </c>
      <c r="K182" s="196">
        <f t="shared" si="20"/>
        <v>0</v>
      </c>
      <c r="L182" s="204">
        <f t="shared" si="21"/>
        <v>0</v>
      </c>
      <c r="M182" s="62">
        <f t="shared" si="22"/>
        <v>0.69661261552202203</v>
      </c>
      <c r="N182" s="62">
        <f t="shared" si="23"/>
        <v>0.19515334719522198</v>
      </c>
      <c r="O182" s="62">
        <f t="shared" si="24"/>
        <v>0</v>
      </c>
    </row>
    <row r="183" spans="1:15" s="51" customFormat="1" x14ac:dyDescent="0.25">
      <c r="A183" s="115">
        <v>8407</v>
      </c>
      <c r="B183" s="72" t="s">
        <v>42</v>
      </c>
      <c r="C183" s="160">
        <v>631149</v>
      </c>
      <c r="D183" s="160">
        <v>4971152</v>
      </c>
      <c r="E183" s="113">
        <f t="shared" si="17"/>
        <v>0.1269623218119261</v>
      </c>
      <c r="F183" s="114">
        <f t="shared" si="18"/>
        <v>3.0812934704238109E-2</v>
      </c>
      <c r="H183" s="197">
        <v>631149</v>
      </c>
      <c r="I183" s="197">
        <v>4971152</v>
      </c>
      <c r="J183" s="159">
        <f t="shared" si="19"/>
        <v>0</v>
      </c>
      <c r="K183" s="196">
        <f t="shared" si="20"/>
        <v>0</v>
      </c>
      <c r="L183" s="204">
        <f t="shared" si="21"/>
        <v>0</v>
      </c>
      <c r="M183" s="62">
        <f t="shared" si="22"/>
        <v>0.1269623218119261</v>
      </c>
      <c r="N183" s="62">
        <f t="shared" si="23"/>
        <v>3.0812934704238109E-2</v>
      </c>
      <c r="O183" s="62">
        <f t="shared" si="24"/>
        <v>0</v>
      </c>
    </row>
    <row r="184" spans="1:15" s="51" customFormat="1" x14ac:dyDescent="0.25">
      <c r="A184" s="115">
        <v>8408</v>
      </c>
      <c r="B184" s="72" t="s">
        <v>227</v>
      </c>
      <c r="C184" s="160">
        <v>306530</v>
      </c>
      <c r="D184" s="160">
        <v>2066633</v>
      </c>
      <c r="E184" s="113">
        <f t="shared" si="17"/>
        <v>0.14832338397770672</v>
      </c>
      <c r="F184" s="114">
        <f t="shared" si="18"/>
        <v>3.6975462497748697E-2</v>
      </c>
      <c r="H184" s="197">
        <v>306530</v>
      </c>
      <c r="I184" s="197">
        <v>2066633</v>
      </c>
      <c r="J184" s="159">
        <f t="shared" si="19"/>
        <v>0</v>
      </c>
      <c r="K184" s="196">
        <f t="shared" si="20"/>
        <v>0</v>
      </c>
      <c r="L184" s="204">
        <f t="shared" si="21"/>
        <v>0</v>
      </c>
      <c r="M184" s="62">
        <f t="shared" si="22"/>
        <v>0.14832338397770672</v>
      </c>
      <c r="N184" s="62">
        <f t="shared" si="23"/>
        <v>3.6975462497748697E-2</v>
      </c>
      <c r="O184" s="62">
        <f t="shared" si="24"/>
        <v>0</v>
      </c>
    </row>
    <row r="185" spans="1:15" s="51" customFormat="1" x14ac:dyDescent="0.25">
      <c r="A185" s="115">
        <v>8409</v>
      </c>
      <c r="B185" s="72" t="s">
        <v>12</v>
      </c>
      <c r="C185" s="160">
        <v>863596</v>
      </c>
      <c r="D185" s="160">
        <v>3236095</v>
      </c>
      <c r="E185" s="113">
        <f t="shared" si="17"/>
        <v>0.26686361185317486</v>
      </c>
      <c r="F185" s="114">
        <f t="shared" si="18"/>
        <v>7.1173548869216147E-2</v>
      </c>
      <c r="H185" s="197">
        <v>863596</v>
      </c>
      <c r="I185" s="197">
        <v>3236095</v>
      </c>
      <c r="J185" s="159">
        <f t="shared" si="19"/>
        <v>0</v>
      </c>
      <c r="K185" s="196">
        <f t="shared" si="20"/>
        <v>0</v>
      </c>
      <c r="L185" s="204">
        <f t="shared" si="21"/>
        <v>0</v>
      </c>
      <c r="M185" s="62">
        <f t="shared" si="22"/>
        <v>0.26686361185317486</v>
      </c>
      <c r="N185" s="62">
        <f t="shared" si="23"/>
        <v>7.1173548869216147E-2</v>
      </c>
      <c r="O185" s="62">
        <f t="shared" si="24"/>
        <v>0</v>
      </c>
    </row>
    <row r="186" spans="1:15" s="51" customFormat="1" x14ac:dyDescent="0.25">
      <c r="A186" s="115">
        <v>8410</v>
      </c>
      <c r="B186" s="72" t="s">
        <v>314</v>
      </c>
      <c r="C186" s="160">
        <v>1292884</v>
      </c>
      <c r="D186" s="160">
        <v>1992898</v>
      </c>
      <c r="E186" s="113">
        <f t="shared" si="17"/>
        <v>0.64874569596637666</v>
      </c>
      <c r="F186" s="114">
        <f t="shared" si="18"/>
        <v>0.18134405157770603</v>
      </c>
      <c r="H186" s="197">
        <v>1292884</v>
      </c>
      <c r="I186" s="197">
        <v>1992898</v>
      </c>
      <c r="J186" s="159">
        <f t="shared" si="19"/>
        <v>0</v>
      </c>
      <c r="K186" s="196">
        <f t="shared" si="20"/>
        <v>0</v>
      </c>
      <c r="L186" s="204">
        <f t="shared" si="21"/>
        <v>0</v>
      </c>
      <c r="M186" s="62">
        <f t="shared" si="22"/>
        <v>0.64874569596637666</v>
      </c>
      <c r="N186" s="62">
        <f t="shared" si="23"/>
        <v>0.18134405157770603</v>
      </c>
      <c r="O186" s="62">
        <f t="shared" si="24"/>
        <v>0</v>
      </c>
    </row>
    <row r="187" spans="1:15" s="51" customFormat="1" x14ac:dyDescent="0.25">
      <c r="A187" s="115">
        <v>8411</v>
      </c>
      <c r="B187" s="72" t="s">
        <v>252</v>
      </c>
      <c r="C187" s="160">
        <v>873170</v>
      </c>
      <c r="D187" s="160">
        <v>3022503</v>
      </c>
      <c r="E187" s="113">
        <f t="shared" si="17"/>
        <v>0.28888970498954014</v>
      </c>
      <c r="F187" s="114">
        <f t="shared" si="18"/>
        <v>7.7527933781439615E-2</v>
      </c>
      <c r="H187" s="197">
        <v>873170</v>
      </c>
      <c r="I187" s="197">
        <v>3022503</v>
      </c>
      <c r="J187" s="159">
        <f t="shared" si="19"/>
        <v>0</v>
      </c>
      <c r="K187" s="196">
        <f t="shared" si="20"/>
        <v>0</v>
      </c>
      <c r="L187" s="204">
        <f t="shared" si="21"/>
        <v>0</v>
      </c>
      <c r="M187" s="62">
        <f t="shared" si="22"/>
        <v>0.28888970498954014</v>
      </c>
      <c r="N187" s="62">
        <f t="shared" si="23"/>
        <v>7.7527933781439615E-2</v>
      </c>
      <c r="O187" s="62">
        <f t="shared" si="24"/>
        <v>0</v>
      </c>
    </row>
    <row r="188" spans="1:15" s="51" customFormat="1" x14ac:dyDescent="0.25">
      <c r="A188" s="115">
        <v>8412</v>
      </c>
      <c r="B188" s="72" t="s">
        <v>111</v>
      </c>
      <c r="C188" s="160">
        <v>216975</v>
      </c>
      <c r="D188" s="160">
        <v>1536516</v>
      </c>
      <c r="E188" s="113">
        <f t="shared" si="17"/>
        <v>0.14121232710886186</v>
      </c>
      <c r="F188" s="114">
        <f t="shared" si="18"/>
        <v>3.49239687445171E-2</v>
      </c>
      <c r="H188" s="197">
        <v>216975</v>
      </c>
      <c r="I188" s="197">
        <v>1536516</v>
      </c>
      <c r="J188" s="159">
        <f t="shared" si="19"/>
        <v>0</v>
      </c>
      <c r="K188" s="196">
        <f t="shared" si="20"/>
        <v>0</v>
      </c>
      <c r="L188" s="204">
        <f t="shared" si="21"/>
        <v>0</v>
      </c>
      <c r="M188" s="62">
        <f t="shared" si="22"/>
        <v>0.14121232710886186</v>
      </c>
      <c r="N188" s="62">
        <f t="shared" si="23"/>
        <v>3.49239687445171E-2</v>
      </c>
      <c r="O188" s="62">
        <f t="shared" si="24"/>
        <v>0</v>
      </c>
    </row>
    <row r="189" spans="1:15" s="51" customFormat="1" x14ac:dyDescent="0.25">
      <c r="A189" s="115">
        <v>8413</v>
      </c>
      <c r="B189" s="72" t="s">
        <v>315</v>
      </c>
      <c r="C189" s="160">
        <v>1462547</v>
      </c>
      <c r="D189" s="160">
        <v>4056033</v>
      </c>
      <c r="E189" s="113">
        <f t="shared" si="17"/>
        <v>0.36058557708973277</v>
      </c>
      <c r="F189" s="114">
        <f t="shared" si="18"/>
        <v>9.8211727549204778E-2</v>
      </c>
      <c r="H189" s="197">
        <v>1462547</v>
      </c>
      <c r="I189" s="197">
        <v>4056033</v>
      </c>
      <c r="J189" s="159">
        <f t="shared" si="19"/>
        <v>0</v>
      </c>
      <c r="K189" s="196">
        <f t="shared" si="20"/>
        <v>0</v>
      </c>
      <c r="L189" s="204">
        <f t="shared" si="21"/>
        <v>0</v>
      </c>
      <c r="M189" s="62">
        <f t="shared" si="22"/>
        <v>0.36058557708973277</v>
      </c>
      <c r="N189" s="62">
        <f t="shared" si="23"/>
        <v>9.8211727549204778E-2</v>
      </c>
      <c r="O189" s="62">
        <f t="shared" si="24"/>
        <v>0</v>
      </c>
    </row>
    <row r="190" spans="1:15" s="51" customFormat="1" x14ac:dyDescent="0.25">
      <c r="A190" s="115">
        <v>8414</v>
      </c>
      <c r="B190" s="72" t="s">
        <v>316</v>
      </c>
      <c r="C190" s="160">
        <v>646831</v>
      </c>
      <c r="D190" s="160">
        <v>2958809</v>
      </c>
      <c r="E190" s="113">
        <f t="shared" si="17"/>
        <v>0.21861194825350336</v>
      </c>
      <c r="F190" s="114">
        <f t="shared" si="18"/>
        <v>5.7253257092132012E-2</v>
      </c>
      <c r="H190" s="197">
        <v>646831</v>
      </c>
      <c r="I190" s="197">
        <v>2958809</v>
      </c>
      <c r="J190" s="159">
        <f t="shared" si="19"/>
        <v>0</v>
      </c>
      <c r="K190" s="196">
        <f t="shared" si="20"/>
        <v>0</v>
      </c>
      <c r="L190" s="204">
        <f t="shared" si="21"/>
        <v>0</v>
      </c>
      <c r="M190" s="62">
        <f t="shared" si="22"/>
        <v>0.21861194825350336</v>
      </c>
      <c r="N190" s="62">
        <f t="shared" si="23"/>
        <v>5.7253257092132012E-2</v>
      </c>
      <c r="O190" s="62">
        <f t="shared" si="24"/>
        <v>0</v>
      </c>
    </row>
    <row r="191" spans="1:15" s="51" customFormat="1" x14ac:dyDescent="0.25">
      <c r="A191" s="115">
        <v>8415</v>
      </c>
      <c r="B191" s="72" t="s">
        <v>317</v>
      </c>
      <c r="C191" s="160">
        <v>858033</v>
      </c>
      <c r="D191" s="160">
        <v>1836873</v>
      </c>
      <c r="E191" s="113">
        <f t="shared" si="17"/>
        <v>0.46711612615570047</v>
      </c>
      <c r="F191" s="114">
        <f t="shared" si="18"/>
        <v>0.12894509953145791</v>
      </c>
      <c r="H191" s="197">
        <v>858033</v>
      </c>
      <c r="I191" s="197">
        <v>1836873</v>
      </c>
      <c r="J191" s="159">
        <f t="shared" si="19"/>
        <v>0</v>
      </c>
      <c r="K191" s="196">
        <f t="shared" si="20"/>
        <v>0</v>
      </c>
      <c r="L191" s="204">
        <f t="shared" si="21"/>
        <v>0</v>
      </c>
      <c r="M191" s="62">
        <f t="shared" si="22"/>
        <v>0.46711612615570047</v>
      </c>
      <c r="N191" s="62">
        <f t="shared" si="23"/>
        <v>0.12894509953145791</v>
      </c>
      <c r="O191" s="62">
        <f t="shared" si="24"/>
        <v>0</v>
      </c>
    </row>
    <row r="192" spans="1:15" s="51" customFormat="1" x14ac:dyDescent="0.25">
      <c r="A192" s="115">
        <v>8416</v>
      </c>
      <c r="B192" s="72" t="s">
        <v>86</v>
      </c>
      <c r="C192" s="160">
        <v>3645914</v>
      </c>
      <c r="D192" s="160">
        <v>5458809</v>
      </c>
      <c r="E192" s="113">
        <f t="shared" si="17"/>
        <v>0.66789550614428894</v>
      </c>
      <c r="F192" s="114">
        <f t="shared" si="18"/>
        <v>0.18686864752457258</v>
      </c>
      <c r="H192" s="197">
        <v>3645914</v>
      </c>
      <c r="I192" s="197">
        <v>5458809</v>
      </c>
      <c r="J192" s="159">
        <f t="shared" si="19"/>
        <v>0</v>
      </c>
      <c r="K192" s="196">
        <f t="shared" si="20"/>
        <v>0</v>
      </c>
      <c r="L192" s="204">
        <f t="shared" si="21"/>
        <v>0</v>
      </c>
      <c r="M192" s="62">
        <f t="shared" si="22"/>
        <v>0.66789550614428894</v>
      </c>
      <c r="N192" s="62">
        <f t="shared" si="23"/>
        <v>0.18686864752457258</v>
      </c>
      <c r="O192" s="62">
        <f t="shared" si="24"/>
        <v>0</v>
      </c>
    </row>
    <row r="193" spans="1:15" s="51" customFormat="1" x14ac:dyDescent="0.25">
      <c r="A193" s="115">
        <v>8417</v>
      </c>
      <c r="B193" s="72" t="s">
        <v>318</v>
      </c>
      <c r="C193" s="160">
        <v>491119</v>
      </c>
      <c r="D193" s="160">
        <v>2251958</v>
      </c>
      <c r="E193" s="113">
        <f t="shared" si="17"/>
        <v>0.21808532841198636</v>
      </c>
      <c r="F193" s="114">
        <f t="shared" si="18"/>
        <v>5.7101330685814938E-2</v>
      </c>
      <c r="H193" s="197">
        <v>491119</v>
      </c>
      <c r="I193" s="197">
        <v>2251958</v>
      </c>
      <c r="J193" s="159">
        <f t="shared" si="19"/>
        <v>0</v>
      </c>
      <c r="K193" s="196">
        <f t="shared" si="20"/>
        <v>0</v>
      </c>
      <c r="L193" s="204">
        <f t="shared" si="21"/>
        <v>0</v>
      </c>
      <c r="M193" s="62">
        <f t="shared" si="22"/>
        <v>0.21808532841198636</v>
      </c>
      <c r="N193" s="62">
        <f t="shared" si="23"/>
        <v>5.7101330685814938E-2</v>
      </c>
      <c r="O193" s="62">
        <f t="shared" si="24"/>
        <v>0</v>
      </c>
    </row>
    <row r="194" spans="1:15" s="51" customFormat="1" x14ac:dyDescent="0.25">
      <c r="A194" s="115">
        <v>8418</v>
      </c>
      <c r="B194" s="72" t="s">
        <v>74</v>
      </c>
      <c r="C194" s="160">
        <v>562814</v>
      </c>
      <c r="D194" s="160">
        <v>3481351</v>
      </c>
      <c r="E194" s="113">
        <f t="shared" si="17"/>
        <v>0.16166539943832151</v>
      </c>
      <c r="F194" s="114">
        <f t="shared" si="18"/>
        <v>4.082454736344418E-2</v>
      </c>
      <c r="H194" s="197">
        <v>562814</v>
      </c>
      <c r="I194" s="197">
        <v>3481351</v>
      </c>
      <c r="J194" s="159">
        <f t="shared" si="19"/>
        <v>0</v>
      </c>
      <c r="K194" s="196">
        <f t="shared" si="20"/>
        <v>0</v>
      </c>
      <c r="L194" s="204">
        <f t="shared" si="21"/>
        <v>0</v>
      </c>
      <c r="M194" s="62">
        <f t="shared" si="22"/>
        <v>0.16166539943832151</v>
      </c>
      <c r="N194" s="62">
        <f t="shared" si="23"/>
        <v>4.082454736344418E-2</v>
      </c>
      <c r="O194" s="62">
        <f t="shared" si="24"/>
        <v>0</v>
      </c>
    </row>
    <row r="195" spans="1:15" s="51" customFormat="1" x14ac:dyDescent="0.25">
      <c r="A195" s="115">
        <v>8419</v>
      </c>
      <c r="B195" s="72" t="s">
        <v>319</v>
      </c>
      <c r="C195" s="160">
        <v>776756</v>
      </c>
      <c r="D195" s="160">
        <v>2202469</v>
      </c>
      <c r="E195" s="113">
        <f t="shared" si="17"/>
        <v>0.35267511143176133</v>
      </c>
      <c r="F195" s="114">
        <f t="shared" si="18"/>
        <v>9.592960954877347E-2</v>
      </c>
      <c r="H195" s="197">
        <v>776756</v>
      </c>
      <c r="I195" s="197">
        <v>2202469</v>
      </c>
      <c r="J195" s="159">
        <f t="shared" si="19"/>
        <v>0</v>
      </c>
      <c r="K195" s="196">
        <f t="shared" si="20"/>
        <v>0</v>
      </c>
      <c r="L195" s="204">
        <f t="shared" si="21"/>
        <v>0</v>
      </c>
      <c r="M195" s="62">
        <f t="shared" si="22"/>
        <v>0.35267511143176133</v>
      </c>
      <c r="N195" s="62">
        <f t="shared" si="23"/>
        <v>9.592960954877347E-2</v>
      </c>
      <c r="O195" s="62">
        <f t="shared" si="24"/>
        <v>0</v>
      </c>
    </row>
    <row r="196" spans="1:15" s="51" customFormat="1" x14ac:dyDescent="0.25">
      <c r="A196" s="115">
        <v>8420</v>
      </c>
      <c r="B196" s="72" t="s">
        <v>44</v>
      </c>
      <c r="C196" s="160">
        <v>210207</v>
      </c>
      <c r="D196" s="160">
        <v>2403288</v>
      </c>
      <c r="E196" s="113">
        <f t="shared" ref="E196:E259" si="25">C196/D196</f>
        <v>8.7466421003225575E-2</v>
      </c>
      <c r="F196" s="114">
        <f t="shared" ref="F196:F259" si="26">(E196-$E$349)/$E$350</f>
        <v>1.9418623664159747E-2</v>
      </c>
      <c r="H196" s="197">
        <v>210207</v>
      </c>
      <c r="I196" s="197">
        <v>2403288</v>
      </c>
      <c r="J196" s="159">
        <f t="shared" ref="J196:J259" si="27">+H196-C196</f>
        <v>0</v>
      </c>
      <c r="K196" s="196">
        <f t="shared" ref="K196:K259" si="28">+I196-D196</f>
        <v>0</v>
      </c>
      <c r="L196" s="204">
        <f t="shared" ref="L196:L259" si="29">(H196/I196)-E196</f>
        <v>0</v>
      </c>
      <c r="M196" s="62">
        <f t="shared" ref="M196:M259" si="30">+H196/I196</f>
        <v>8.7466421003225575E-2</v>
      </c>
      <c r="N196" s="62">
        <f t="shared" ref="N196:N259" si="31">(M196-$M$349)/$M$350</f>
        <v>1.9418623664159747E-2</v>
      </c>
      <c r="O196" s="62">
        <f t="shared" ref="O196:O259" si="32">+N196-F196</f>
        <v>0</v>
      </c>
    </row>
    <row r="197" spans="1:15" s="51" customFormat="1" x14ac:dyDescent="0.25">
      <c r="A197" s="115">
        <v>8421</v>
      </c>
      <c r="B197" s="72" t="s">
        <v>320</v>
      </c>
      <c r="C197" s="160">
        <v>1620138</v>
      </c>
      <c r="D197" s="160">
        <v>3919369</v>
      </c>
      <c r="E197" s="113">
        <f t="shared" si="25"/>
        <v>0.41336704964498111</v>
      </c>
      <c r="F197" s="114">
        <f t="shared" si="26"/>
        <v>0.1134388398098112</v>
      </c>
      <c r="H197" s="197">
        <v>1620138</v>
      </c>
      <c r="I197" s="197">
        <v>3919369</v>
      </c>
      <c r="J197" s="159">
        <f t="shared" si="27"/>
        <v>0</v>
      </c>
      <c r="K197" s="196">
        <f t="shared" si="28"/>
        <v>0</v>
      </c>
      <c r="L197" s="204">
        <f t="shared" si="29"/>
        <v>0</v>
      </c>
      <c r="M197" s="62">
        <f t="shared" si="30"/>
        <v>0.41336704964498111</v>
      </c>
      <c r="N197" s="62">
        <f t="shared" si="31"/>
        <v>0.1134388398098112</v>
      </c>
      <c r="O197" s="62">
        <f t="shared" si="32"/>
        <v>0</v>
      </c>
    </row>
    <row r="198" spans="1:15" s="51" customFormat="1" x14ac:dyDescent="0.25">
      <c r="A198" s="115">
        <v>9101</v>
      </c>
      <c r="B198" s="72" t="s">
        <v>87</v>
      </c>
      <c r="C198" s="160">
        <v>34199804</v>
      </c>
      <c r="D198" s="160">
        <v>31142187</v>
      </c>
      <c r="E198" s="113">
        <f t="shared" si="25"/>
        <v>1.0981824751100493</v>
      </c>
      <c r="F198" s="114">
        <f t="shared" si="26"/>
        <v>0.31100364534714103</v>
      </c>
      <c r="H198" s="197">
        <v>34199804</v>
      </c>
      <c r="I198" s="197">
        <v>31142187</v>
      </c>
      <c r="J198" s="159">
        <f t="shared" si="27"/>
        <v>0</v>
      </c>
      <c r="K198" s="196">
        <f t="shared" si="28"/>
        <v>0</v>
      </c>
      <c r="L198" s="204">
        <f t="shared" si="29"/>
        <v>0</v>
      </c>
      <c r="M198" s="62">
        <f t="shared" si="30"/>
        <v>1.0981824751100493</v>
      </c>
      <c r="N198" s="62">
        <f t="shared" si="31"/>
        <v>0.31100364534714103</v>
      </c>
      <c r="O198" s="62">
        <f t="shared" si="32"/>
        <v>0</v>
      </c>
    </row>
    <row r="199" spans="1:15" s="51" customFormat="1" x14ac:dyDescent="0.25">
      <c r="A199" s="115">
        <v>9102</v>
      </c>
      <c r="B199" s="72" t="s">
        <v>321</v>
      </c>
      <c r="C199" s="160">
        <v>973815</v>
      </c>
      <c r="D199" s="160">
        <v>4714278</v>
      </c>
      <c r="E199" s="113">
        <f t="shared" si="25"/>
        <v>0.20656715620080104</v>
      </c>
      <c r="F199" s="114">
        <f t="shared" si="26"/>
        <v>5.3778412760152099E-2</v>
      </c>
      <c r="H199" s="197">
        <v>973815</v>
      </c>
      <c r="I199" s="197">
        <v>4714278</v>
      </c>
      <c r="J199" s="159">
        <f t="shared" si="27"/>
        <v>0</v>
      </c>
      <c r="K199" s="196">
        <f t="shared" si="28"/>
        <v>0</v>
      </c>
      <c r="L199" s="204">
        <f t="shared" si="29"/>
        <v>0</v>
      </c>
      <c r="M199" s="62">
        <f t="shared" si="30"/>
        <v>0.20656715620080104</v>
      </c>
      <c r="N199" s="62">
        <f t="shared" si="31"/>
        <v>5.3778412760152099E-2</v>
      </c>
      <c r="O199" s="62">
        <f t="shared" si="32"/>
        <v>0</v>
      </c>
    </row>
    <row r="200" spans="1:15" s="51" customFormat="1" x14ac:dyDescent="0.25">
      <c r="A200" s="115">
        <v>9103</v>
      </c>
      <c r="B200" s="72" t="s">
        <v>13</v>
      </c>
      <c r="C200" s="160">
        <v>1153829</v>
      </c>
      <c r="D200" s="160">
        <v>4328665</v>
      </c>
      <c r="E200" s="113">
        <f t="shared" si="25"/>
        <v>0.26655539294447594</v>
      </c>
      <c r="F200" s="114">
        <f t="shared" si="26"/>
        <v>7.1084629714512987E-2</v>
      </c>
      <c r="H200" s="197">
        <v>1153829</v>
      </c>
      <c r="I200" s="197">
        <v>4328665</v>
      </c>
      <c r="J200" s="159">
        <f t="shared" si="27"/>
        <v>0</v>
      </c>
      <c r="K200" s="196">
        <f t="shared" si="28"/>
        <v>0</v>
      </c>
      <c r="L200" s="204">
        <f t="shared" si="29"/>
        <v>0</v>
      </c>
      <c r="M200" s="62">
        <f t="shared" si="30"/>
        <v>0.26655539294447594</v>
      </c>
      <c r="N200" s="62">
        <f t="shared" si="31"/>
        <v>7.1084629714512987E-2</v>
      </c>
      <c r="O200" s="62">
        <f t="shared" si="32"/>
        <v>0</v>
      </c>
    </row>
    <row r="201" spans="1:15" s="51" customFormat="1" x14ac:dyDescent="0.25">
      <c r="A201" s="115">
        <v>9104</v>
      </c>
      <c r="B201" s="72" t="s">
        <v>96</v>
      </c>
      <c r="C201" s="160">
        <v>255515</v>
      </c>
      <c r="D201" s="160">
        <v>2211142</v>
      </c>
      <c r="E201" s="113">
        <f t="shared" si="25"/>
        <v>0.1155579334117845</v>
      </c>
      <c r="F201" s="114">
        <f t="shared" si="26"/>
        <v>2.7522842669561703E-2</v>
      </c>
      <c r="H201" s="197">
        <v>255515</v>
      </c>
      <c r="I201" s="197">
        <v>2211142</v>
      </c>
      <c r="J201" s="159">
        <f t="shared" si="27"/>
        <v>0</v>
      </c>
      <c r="K201" s="196">
        <f t="shared" si="28"/>
        <v>0</v>
      </c>
      <c r="L201" s="204">
        <f t="shared" si="29"/>
        <v>0</v>
      </c>
      <c r="M201" s="62">
        <f t="shared" si="30"/>
        <v>0.1155579334117845</v>
      </c>
      <c r="N201" s="62">
        <f t="shared" si="31"/>
        <v>2.7522842669561703E-2</v>
      </c>
      <c r="O201" s="62">
        <f t="shared" si="32"/>
        <v>0</v>
      </c>
    </row>
    <row r="202" spans="1:15" s="51" customFormat="1" x14ac:dyDescent="0.25">
      <c r="A202" s="115">
        <v>9105</v>
      </c>
      <c r="B202" s="72" t="s">
        <v>180</v>
      </c>
      <c r="C202" s="160">
        <v>1197912</v>
      </c>
      <c r="D202" s="160">
        <v>3849832</v>
      </c>
      <c r="E202" s="113">
        <f t="shared" si="25"/>
        <v>0.31115955189732952</v>
      </c>
      <c r="F202" s="114">
        <f t="shared" si="26"/>
        <v>8.3952640074665394E-2</v>
      </c>
      <c r="H202" s="197">
        <v>1197912</v>
      </c>
      <c r="I202" s="197">
        <v>3849832</v>
      </c>
      <c r="J202" s="159">
        <f t="shared" si="27"/>
        <v>0</v>
      </c>
      <c r="K202" s="196">
        <f t="shared" si="28"/>
        <v>0</v>
      </c>
      <c r="L202" s="204">
        <f t="shared" si="29"/>
        <v>0</v>
      </c>
      <c r="M202" s="62">
        <f t="shared" si="30"/>
        <v>0.31115955189732952</v>
      </c>
      <c r="N202" s="62">
        <f t="shared" si="31"/>
        <v>8.3952640074665394E-2</v>
      </c>
      <c r="O202" s="62">
        <f t="shared" si="32"/>
        <v>0</v>
      </c>
    </row>
    <row r="203" spans="1:15" s="51" customFormat="1" x14ac:dyDescent="0.25">
      <c r="A203" s="115">
        <v>9106</v>
      </c>
      <c r="B203" s="72" t="s">
        <v>181</v>
      </c>
      <c r="C203" s="160">
        <v>476535</v>
      </c>
      <c r="D203" s="160">
        <v>2689228</v>
      </c>
      <c r="E203" s="113">
        <f t="shared" si="25"/>
        <v>0.17720141244996707</v>
      </c>
      <c r="F203" s="114">
        <f t="shared" si="26"/>
        <v>4.5306586282743824E-2</v>
      </c>
      <c r="H203" s="197">
        <v>476535</v>
      </c>
      <c r="I203" s="197">
        <v>2689228</v>
      </c>
      <c r="J203" s="159">
        <f t="shared" si="27"/>
        <v>0</v>
      </c>
      <c r="K203" s="196">
        <f t="shared" si="28"/>
        <v>0</v>
      </c>
      <c r="L203" s="204">
        <f t="shared" si="29"/>
        <v>0</v>
      </c>
      <c r="M203" s="62">
        <f t="shared" si="30"/>
        <v>0.17720141244996707</v>
      </c>
      <c r="N203" s="62">
        <f t="shared" si="31"/>
        <v>4.5306586282743824E-2</v>
      </c>
      <c r="O203" s="62">
        <f t="shared" si="32"/>
        <v>0</v>
      </c>
    </row>
    <row r="204" spans="1:15" s="51" customFormat="1" x14ac:dyDescent="0.25">
      <c r="A204" s="115">
        <v>9107</v>
      </c>
      <c r="B204" s="72" t="s">
        <v>34</v>
      </c>
      <c r="C204" s="160">
        <v>1172115</v>
      </c>
      <c r="D204" s="160">
        <v>2754795</v>
      </c>
      <c r="E204" s="113">
        <f t="shared" si="25"/>
        <v>0.4254817509106848</v>
      </c>
      <c r="F204" s="114">
        <f t="shared" si="26"/>
        <v>0.11693385249600496</v>
      </c>
      <c r="H204" s="197">
        <v>1172115</v>
      </c>
      <c r="I204" s="197">
        <v>2754795</v>
      </c>
      <c r="J204" s="159">
        <f t="shared" si="27"/>
        <v>0</v>
      </c>
      <c r="K204" s="196">
        <f t="shared" si="28"/>
        <v>0</v>
      </c>
      <c r="L204" s="204">
        <f t="shared" si="29"/>
        <v>0</v>
      </c>
      <c r="M204" s="62">
        <f t="shared" si="30"/>
        <v>0.4254817509106848</v>
      </c>
      <c r="N204" s="62">
        <f t="shared" si="31"/>
        <v>0.11693385249600496</v>
      </c>
      <c r="O204" s="62">
        <f t="shared" si="32"/>
        <v>0</v>
      </c>
    </row>
    <row r="205" spans="1:15" s="51" customFormat="1" x14ac:dyDescent="0.25">
      <c r="A205" s="115">
        <v>9108</v>
      </c>
      <c r="B205" s="72" t="s">
        <v>182</v>
      </c>
      <c r="C205" s="160">
        <v>3282087</v>
      </c>
      <c r="D205" s="160">
        <v>6698025</v>
      </c>
      <c r="E205" s="113">
        <f t="shared" si="25"/>
        <v>0.49000817405130614</v>
      </c>
      <c r="F205" s="114">
        <f t="shared" si="26"/>
        <v>0.13554930677135055</v>
      </c>
      <c r="H205" s="197">
        <v>3282087</v>
      </c>
      <c r="I205" s="197">
        <v>6698025</v>
      </c>
      <c r="J205" s="159">
        <f t="shared" si="27"/>
        <v>0</v>
      </c>
      <c r="K205" s="196">
        <f t="shared" si="28"/>
        <v>0</v>
      </c>
      <c r="L205" s="204">
        <f t="shared" si="29"/>
        <v>0</v>
      </c>
      <c r="M205" s="62">
        <f t="shared" si="30"/>
        <v>0.49000817405130614</v>
      </c>
      <c r="N205" s="62">
        <f t="shared" si="31"/>
        <v>0.13554930677135055</v>
      </c>
      <c r="O205" s="62">
        <f t="shared" si="32"/>
        <v>0</v>
      </c>
    </row>
    <row r="206" spans="1:15" s="51" customFormat="1" x14ac:dyDescent="0.25">
      <c r="A206" s="115">
        <v>9109</v>
      </c>
      <c r="B206" s="72" t="s">
        <v>89</v>
      </c>
      <c r="C206" s="160">
        <v>1741092</v>
      </c>
      <c r="D206" s="160">
        <v>5117993</v>
      </c>
      <c r="E206" s="113">
        <f t="shared" si="25"/>
        <v>0.34019038322248585</v>
      </c>
      <c r="F206" s="114">
        <f t="shared" si="26"/>
        <v>9.2327846490973101E-2</v>
      </c>
      <c r="H206" s="197">
        <v>1741092</v>
      </c>
      <c r="I206" s="197">
        <v>5117993</v>
      </c>
      <c r="J206" s="159">
        <f t="shared" si="27"/>
        <v>0</v>
      </c>
      <c r="K206" s="196">
        <f t="shared" si="28"/>
        <v>0</v>
      </c>
      <c r="L206" s="204">
        <f t="shared" si="29"/>
        <v>0</v>
      </c>
      <c r="M206" s="62">
        <f t="shared" si="30"/>
        <v>0.34019038322248585</v>
      </c>
      <c r="N206" s="62">
        <f t="shared" si="31"/>
        <v>9.2327846490973101E-2</v>
      </c>
      <c r="O206" s="62">
        <f t="shared" si="32"/>
        <v>0</v>
      </c>
    </row>
    <row r="207" spans="1:15" s="51" customFormat="1" x14ac:dyDescent="0.25">
      <c r="A207" s="115">
        <v>9110</v>
      </c>
      <c r="B207" s="72" t="s">
        <v>322</v>
      </c>
      <c r="C207" s="160">
        <v>207775</v>
      </c>
      <c r="D207" s="160">
        <v>1639117</v>
      </c>
      <c r="E207" s="113">
        <f t="shared" si="25"/>
        <v>0.12676032278354749</v>
      </c>
      <c r="F207" s="114">
        <f t="shared" si="26"/>
        <v>3.0754659295600447E-2</v>
      </c>
      <c r="H207" s="197">
        <v>207775</v>
      </c>
      <c r="I207" s="197">
        <v>1639117</v>
      </c>
      <c r="J207" s="159">
        <f t="shared" si="27"/>
        <v>0</v>
      </c>
      <c r="K207" s="196">
        <f t="shared" si="28"/>
        <v>0</v>
      </c>
      <c r="L207" s="204">
        <f t="shared" si="29"/>
        <v>0</v>
      </c>
      <c r="M207" s="62">
        <f t="shared" si="30"/>
        <v>0.12676032278354749</v>
      </c>
      <c r="N207" s="62">
        <f t="shared" si="31"/>
        <v>3.0754659295600447E-2</v>
      </c>
      <c r="O207" s="62">
        <f t="shared" si="32"/>
        <v>0</v>
      </c>
    </row>
    <row r="208" spans="1:15" s="51" customFormat="1" x14ac:dyDescent="0.25">
      <c r="A208" s="115">
        <v>9111</v>
      </c>
      <c r="B208" s="72" t="s">
        <v>183</v>
      </c>
      <c r="C208" s="160">
        <v>1592162</v>
      </c>
      <c r="D208" s="160">
        <v>4496894</v>
      </c>
      <c r="E208" s="113">
        <f t="shared" si="25"/>
        <v>0.35405815658541206</v>
      </c>
      <c r="F208" s="114">
        <f t="shared" si="26"/>
        <v>9.6328609099119167E-2</v>
      </c>
      <c r="H208" s="197">
        <v>1592162</v>
      </c>
      <c r="I208" s="197">
        <v>4496894</v>
      </c>
      <c r="J208" s="159">
        <f t="shared" si="27"/>
        <v>0</v>
      </c>
      <c r="K208" s="196">
        <f t="shared" si="28"/>
        <v>0</v>
      </c>
      <c r="L208" s="204">
        <f t="shared" si="29"/>
        <v>0</v>
      </c>
      <c r="M208" s="62">
        <f t="shared" si="30"/>
        <v>0.35405815658541206</v>
      </c>
      <c r="N208" s="62">
        <f t="shared" si="31"/>
        <v>9.6328609099119167E-2</v>
      </c>
      <c r="O208" s="62">
        <f t="shared" si="32"/>
        <v>0</v>
      </c>
    </row>
    <row r="209" spans="1:15" s="51" customFormat="1" x14ac:dyDescent="0.25">
      <c r="A209" s="115">
        <v>9112</v>
      </c>
      <c r="B209" s="72" t="s">
        <v>130</v>
      </c>
      <c r="C209" s="160">
        <v>4995571</v>
      </c>
      <c r="D209" s="160">
        <v>8902312</v>
      </c>
      <c r="E209" s="113">
        <f t="shared" si="25"/>
        <v>0.56115433833368233</v>
      </c>
      <c r="F209" s="114">
        <f t="shared" si="26"/>
        <v>0.1560745134014859</v>
      </c>
      <c r="H209" s="197">
        <v>4995571</v>
      </c>
      <c r="I209" s="197">
        <v>8902312</v>
      </c>
      <c r="J209" s="159">
        <f t="shared" si="27"/>
        <v>0</v>
      </c>
      <c r="K209" s="196">
        <f t="shared" si="28"/>
        <v>0</v>
      </c>
      <c r="L209" s="204">
        <f t="shared" si="29"/>
        <v>0</v>
      </c>
      <c r="M209" s="62">
        <f t="shared" si="30"/>
        <v>0.56115433833368233</v>
      </c>
      <c r="N209" s="62">
        <f t="shared" si="31"/>
        <v>0.1560745134014859</v>
      </c>
      <c r="O209" s="62">
        <f t="shared" si="32"/>
        <v>0</v>
      </c>
    </row>
    <row r="210" spans="1:15" s="51" customFormat="1" x14ac:dyDescent="0.25">
      <c r="A210" s="115">
        <v>9113</v>
      </c>
      <c r="B210" s="72" t="s">
        <v>184</v>
      </c>
      <c r="C210" s="160">
        <v>366790</v>
      </c>
      <c r="D210" s="160">
        <v>2574084</v>
      </c>
      <c r="E210" s="113">
        <f t="shared" si="25"/>
        <v>0.14249340736355146</v>
      </c>
      <c r="F210" s="114">
        <f t="shared" si="26"/>
        <v>3.5293552083302995E-2</v>
      </c>
      <c r="H210" s="197">
        <v>366790</v>
      </c>
      <c r="I210" s="197">
        <v>2574084</v>
      </c>
      <c r="J210" s="159">
        <f t="shared" si="27"/>
        <v>0</v>
      </c>
      <c r="K210" s="196">
        <f t="shared" si="28"/>
        <v>0</v>
      </c>
      <c r="L210" s="204">
        <f t="shared" si="29"/>
        <v>0</v>
      </c>
      <c r="M210" s="62">
        <f t="shared" si="30"/>
        <v>0.14249340736355146</v>
      </c>
      <c r="N210" s="62">
        <f t="shared" si="31"/>
        <v>3.5293552083302995E-2</v>
      </c>
      <c r="O210" s="62">
        <f t="shared" si="32"/>
        <v>0</v>
      </c>
    </row>
    <row r="211" spans="1:15" s="51" customFormat="1" x14ac:dyDescent="0.25">
      <c r="A211" s="115">
        <v>9114</v>
      </c>
      <c r="B211" s="72" t="s">
        <v>41</v>
      </c>
      <c r="C211" s="160">
        <v>1522981</v>
      </c>
      <c r="D211" s="160">
        <v>3947075</v>
      </c>
      <c r="E211" s="113">
        <f t="shared" si="25"/>
        <v>0.38585053488976012</v>
      </c>
      <c r="F211" s="114">
        <f t="shared" si="26"/>
        <v>0.10550050389544649</v>
      </c>
      <c r="H211" s="197">
        <v>1522981</v>
      </c>
      <c r="I211" s="197">
        <v>3947075</v>
      </c>
      <c r="J211" s="159">
        <f t="shared" si="27"/>
        <v>0</v>
      </c>
      <c r="K211" s="196">
        <f t="shared" si="28"/>
        <v>0</v>
      </c>
      <c r="L211" s="204">
        <f t="shared" si="29"/>
        <v>0</v>
      </c>
      <c r="M211" s="62">
        <f t="shared" si="30"/>
        <v>0.38585053488976012</v>
      </c>
      <c r="N211" s="62">
        <f t="shared" si="31"/>
        <v>0.10550050389544649</v>
      </c>
      <c r="O211" s="62">
        <f t="shared" si="32"/>
        <v>0</v>
      </c>
    </row>
    <row r="212" spans="1:15" s="51" customFormat="1" x14ac:dyDescent="0.25">
      <c r="A212" s="115">
        <v>9115</v>
      </c>
      <c r="B212" s="72" t="s">
        <v>14</v>
      </c>
      <c r="C212" s="160">
        <v>8670992</v>
      </c>
      <c r="D212" s="160">
        <v>8150256</v>
      </c>
      <c r="E212" s="113">
        <f t="shared" si="25"/>
        <v>1.0638919808163081</v>
      </c>
      <c r="F212" s="114">
        <f t="shared" si="26"/>
        <v>0.30111106030158485</v>
      </c>
      <c r="H212" s="197">
        <v>8670992</v>
      </c>
      <c r="I212" s="197">
        <v>8150256</v>
      </c>
      <c r="J212" s="159">
        <f t="shared" si="27"/>
        <v>0</v>
      </c>
      <c r="K212" s="196">
        <f t="shared" si="28"/>
        <v>0</v>
      </c>
      <c r="L212" s="204">
        <f t="shared" si="29"/>
        <v>0</v>
      </c>
      <c r="M212" s="62">
        <f t="shared" si="30"/>
        <v>1.0638919808163081</v>
      </c>
      <c r="N212" s="62">
        <f t="shared" si="31"/>
        <v>0.30111106030158485</v>
      </c>
      <c r="O212" s="62">
        <f t="shared" si="32"/>
        <v>0</v>
      </c>
    </row>
    <row r="213" spans="1:15" s="51" customFormat="1" x14ac:dyDescent="0.25">
      <c r="A213" s="115">
        <v>9116</v>
      </c>
      <c r="B213" s="72" t="s">
        <v>101</v>
      </c>
      <c r="C213" s="160">
        <v>331021</v>
      </c>
      <c r="D213" s="160">
        <v>3940059</v>
      </c>
      <c r="E213" s="113">
        <f t="shared" si="25"/>
        <v>8.4014224152480971E-2</v>
      </c>
      <c r="F213" s="114">
        <f t="shared" si="26"/>
        <v>1.8422687278774209E-2</v>
      </c>
      <c r="H213" s="197">
        <v>331021</v>
      </c>
      <c r="I213" s="197">
        <v>3940059</v>
      </c>
      <c r="J213" s="159">
        <f t="shared" si="27"/>
        <v>0</v>
      </c>
      <c r="K213" s="196">
        <f t="shared" si="28"/>
        <v>0</v>
      </c>
      <c r="L213" s="204">
        <f t="shared" si="29"/>
        <v>0</v>
      </c>
      <c r="M213" s="62">
        <f t="shared" si="30"/>
        <v>8.4014224152480971E-2</v>
      </c>
      <c r="N213" s="62">
        <f t="shared" si="31"/>
        <v>1.8422687278774209E-2</v>
      </c>
      <c r="O213" s="62">
        <f t="shared" si="32"/>
        <v>0</v>
      </c>
    </row>
    <row r="214" spans="1:15" s="51" customFormat="1" x14ac:dyDescent="0.25">
      <c r="A214" s="115">
        <v>9117</v>
      </c>
      <c r="B214" s="72" t="s">
        <v>323</v>
      </c>
      <c r="C214" s="160">
        <v>483692</v>
      </c>
      <c r="D214" s="160">
        <v>2957486</v>
      </c>
      <c r="E214" s="113">
        <f t="shared" si="25"/>
        <v>0.16354836506411188</v>
      </c>
      <c r="F214" s="114">
        <f t="shared" si="26"/>
        <v>4.1367770725330516E-2</v>
      </c>
      <c r="H214" s="197">
        <v>483692</v>
      </c>
      <c r="I214" s="197">
        <v>2957486</v>
      </c>
      <c r="J214" s="159">
        <f t="shared" si="27"/>
        <v>0</v>
      </c>
      <c r="K214" s="196">
        <f t="shared" si="28"/>
        <v>0</v>
      </c>
      <c r="L214" s="204">
        <f t="shared" si="29"/>
        <v>0</v>
      </c>
      <c r="M214" s="62">
        <f t="shared" si="30"/>
        <v>0.16354836506411188</v>
      </c>
      <c r="N214" s="62">
        <f t="shared" si="31"/>
        <v>4.1367770725330516E-2</v>
      </c>
      <c r="O214" s="62">
        <f t="shared" si="32"/>
        <v>0</v>
      </c>
    </row>
    <row r="215" spans="1:15" s="51" customFormat="1" x14ac:dyDescent="0.25">
      <c r="A215" s="115">
        <v>9118</v>
      </c>
      <c r="B215" s="72" t="s">
        <v>220</v>
      </c>
      <c r="C215" s="160">
        <v>522738</v>
      </c>
      <c r="D215" s="160">
        <v>3010886</v>
      </c>
      <c r="E215" s="113">
        <f t="shared" si="25"/>
        <v>0.17361600538844713</v>
      </c>
      <c r="F215" s="114">
        <f t="shared" si="26"/>
        <v>4.4272219616133909E-2</v>
      </c>
      <c r="H215" s="197">
        <v>522738</v>
      </c>
      <c r="I215" s="197">
        <v>3010886</v>
      </c>
      <c r="J215" s="159">
        <f t="shared" si="27"/>
        <v>0</v>
      </c>
      <c r="K215" s="196">
        <f t="shared" si="28"/>
        <v>0</v>
      </c>
      <c r="L215" s="204">
        <f t="shared" si="29"/>
        <v>0</v>
      </c>
      <c r="M215" s="62">
        <f t="shared" si="30"/>
        <v>0.17361600538844713</v>
      </c>
      <c r="N215" s="62">
        <f t="shared" si="31"/>
        <v>4.4272219616133909E-2</v>
      </c>
      <c r="O215" s="62">
        <f t="shared" si="32"/>
        <v>0</v>
      </c>
    </row>
    <row r="216" spans="1:15" s="51" customFormat="1" x14ac:dyDescent="0.25">
      <c r="A216" s="115">
        <v>9119</v>
      </c>
      <c r="B216" s="72" t="s">
        <v>67</v>
      </c>
      <c r="C216" s="160">
        <v>1488003</v>
      </c>
      <c r="D216" s="160">
        <v>5336218</v>
      </c>
      <c r="E216" s="113">
        <f t="shared" si="25"/>
        <v>0.27884973964706838</v>
      </c>
      <c r="F216" s="114">
        <f t="shared" si="26"/>
        <v>7.4631468943282805E-2</v>
      </c>
      <c r="H216" s="197">
        <v>1488003</v>
      </c>
      <c r="I216" s="197">
        <v>5336218</v>
      </c>
      <c r="J216" s="159">
        <f t="shared" si="27"/>
        <v>0</v>
      </c>
      <c r="K216" s="196">
        <f t="shared" si="28"/>
        <v>0</v>
      </c>
      <c r="L216" s="204">
        <f t="shared" si="29"/>
        <v>0</v>
      </c>
      <c r="M216" s="62">
        <f t="shared" si="30"/>
        <v>0.27884973964706838</v>
      </c>
      <c r="N216" s="62">
        <f t="shared" si="31"/>
        <v>7.4631468943282805E-2</v>
      </c>
      <c r="O216" s="62">
        <f t="shared" si="32"/>
        <v>0</v>
      </c>
    </row>
    <row r="217" spans="1:15" s="51" customFormat="1" x14ac:dyDescent="0.25">
      <c r="A217" s="115">
        <v>9120</v>
      </c>
      <c r="B217" s="72" t="s">
        <v>124</v>
      </c>
      <c r="C217" s="160">
        <v>4436375</v>
      </c>
      <c r="D217" s="160">
        <v>10805448</v>
      </c>
      <c r="E217" s="113">
        <f t="shared" si="25"/>
        <v>0.41056835403770392</v>
      </c>
      <c r="F217" s="114">
        <f t="shared" si="26"/>
        <v>0.11263143429169747</v>
      </c>
      <c r="H217" s="197">
        <v>4436375</v>
      </c>
      <c r="I217" s="197">
        <v>10805448</v>
      </c>
      <c r="J217" s="159">
        <f t="shared" si="27"/>
        <v>0</v>
      </c>
      <c r="K217" s="196">
        <f t="shared" si="28"/>
        <v>0</v>
      </c>
      <c r="L217" s="204">
        <f t="shared" si="29"/>
        <v>0</v>
      </c>
      <c r="M217" s="62">
        <f t="shared" si="30"/>
        <v>0.41056835403770392</v>
      </c>
      <c r="N217" s="62">
        <f t="shared" si="31"/>
        <v>0.11263143429169747</v>
      </c>
      <c r="O217" s="62">
        <f t="shared" si="32"/>
        <v>0</v>
      </c>
    </row>
    <row r="218" spans="1:15" s="51" customFormat="1" x14ac:dyDescent="0.25">
      <c r="A218" s="115">
        <v>9121</v>
      </c>
      <c r="B218" s="72" t="s">
        <v>258</v>
      </c>
      <c r="C218" s="160">
        <v>849748</v>
      </c>
      <c r="D218" s="160">
        <v>3027782</v>
      </c>
      <c r="E218" s="113">
        <f t="shared" si="25"/>
        <v>0.28065032423074054</v>
      </c>
      <c r="F218" s="114">
        <f t="shared" si="26"/>
        <v>7.5150925909201943E-2</v>
      </c>
      <c r="H218" s="197">
        <v>849748</v>
      </c>
      <c r="I218" s="197">
        <v>3027782</v>
      </c>
      <c r="J218" s="159">
        <f t="shared" si="27"/>
        <v>0</v>
      </c>
      <c r="K218" s="196">
        <f t="shared" si="28"/>
        <v>0</v>
      </c>
      <c r="L218" s="204">
        <f t="shared" si="29"/>
        <v>0</v>
      </c>
      <c r="M218" s="62">
        <f t="shared" si="30"/>
        <v>0.28065032423074054</v>
      </c>
      <c r="N218" s="62">
        <f t="shared" si="31"/>
        <v>7.5150925909201943E-2</v>
      </c>
      <c r="O218" s="62">
        <f t="shared" si="32"/>
        <v>0</v>
      </c>
    </row>
    <row r="219" spans="1:15" s="51" customFormat="1" x14ac:dyDescent="0.25">
      <c r="A219" s="115">
        <v>9201</v>
      </c>
      <c r="B219" s="72" t="s">
        <v>100</v>
      </c>
      <c r="C219" s="160">
        <v>4128140</v>
      </c>
      <c r="D219" s="160">
        <v>8539744</v>
      </c>
      <c r="E219" s="113">
        <f t="shared" si="25"/>
        <v>0.48340324955876895</v>
      </c>
      <c r="F219" s="114">
        <f t="shared" si="26"/>
        <v>0.13364382892369447</v>
      </c>
      <c r="H219" s="197">
        <v>4128140</v>
      </c>
      <c r="I219" s="197">
        <v>8539744</v>
      </c>
      <c r="J219" s="159">
        <f t="shared" si="27"/>
        <v>0</v>
      </c>
      <c r="K219" s="196">
        <f t="shared" si="28"/>
        <v>0</v>
      </c>
      <c r="L219" s="204">
        <f t="shared" si="29"/>
        <v>0</v>
      </c>
      <c r="M219" s="62">
        <f t="shared" si="30"/>
        <v>0.48340324955876895</v>
      </c>
      <c r="N219" s="62">
        <f t="shared" si="31"/>
        <v>0.13364382892369447</v>
      </c>
      <c r="O219" s="62">
        <f t="shared" si="32"/>
        <v>0</v>
      </c>
    </row>
    <row r="220" spans="1:15" s="51" customFormat="1" x14ac:dyDescent="0.25">
      <c r="A220" s="115">
        <v>9202</v>
      </c>
      <c r="B220" s="72" t="s">
        <v>49</v>
      </c>
      <c r="C220" s="160">
        <v>2562138</v>
      </c>
      <c r="D220" s="160">
        <v>3720513</v>
      </c>
      <c r="E220" s="113">
        <f t="shared" si="25"/>
        <v>0.68865180688792105</v>
      </c>
      <c r="F220" s="114">
        <f t="shared" si="26"/>
        <v>0.19285670557292212</v>
      </c>
      <c r="H220" s="197">
        <v>2562138</v>
      </c>
      <c r="I220" s="197">
        <v>3720513</v>
      </c>
      <c r="J220" s="159">
        <f t="shared" si="27"/>
        <v>0</v>
      </c>
      <c r="K220" s="196">
        <f t="shared" si="28"/>
        <v>0</v>
      </c>
      <c r="L220" s="204">
        <f t="shared" si="29"/>
        <v>0</v>
      </c>
      <c r="M220" s="62">
        <f t="shared" si="30"/>
        <v>0.68865180688792105</v>
      </c>
      <c r="N220" s="62">
        <f t="shared" si="31"/>
        <v>0.19285670557292212</v>
      </c>
      <c r="O220" s="62">
        <f t="shared" si="32"/>
        <v>0</v>
      </c>
    </row>
    <row r="221" spans="1:15" s="51" customFormat="1" x14ac:dyDescent="0.25">
      <c r="A221" s="115">
        <v>9203</v>
      </c>
      <c r="B221" s="72" t="s">
        <v>238</v>
      </c>
      <c r="C221" s="160">
        <v>918709</v>
      </c>
      <c r="D221" s="160">
        <v>3657666</v>
      </c>
      <c r="E221" s="113">
        <f t="shared" si="25"/>
        <v>0.25117356259428825</v>
      </c>
      <c r="F221" s="114">
        <f t="shared" si="26"/>
        <v>6.6647071492340559E-2</v>
      </c>
      <c r="H221" s="197">
        <v>918709</v>
      </c>
      <c r="I221" s="197">
        <v>3657666</v>
      </c>
      <c r="J221" s="159">
        <f t="shared" si="27"/>
        <v>0</v>
      </c>
      <c r="K221" s="196">
        <f t="shared" si="28"/>
        <v>0</v>
      </c>
      <c r="L221" s="204">
        <f t="shared" si="29"/>
        <v>0</v>
      </c>
      <c r="M221" s="62">
        <f t="shared" si="30"/>
        <v>0.25117356259428825</v>
      </c>
      <c r="N221" s="62">
        <f t="shared" si="31"/>
        <v>6.6647071492340559E-2</v>
      </c>
      <c r="O221" s="62">
        <f t="shared" si="32"/>
        <v>0</v>
      </c>
    </row>
    <row r="222" spans="1:15" s="51" customFormat="1" x14ac:dyDescent="0.25">
      <c r="A222" s="115">
        <v>9204</v>
      </c>
      <c r="B222" s="72" t="s">
        <v>185</v>
      </c>
      <c r="C222" s="160">
        <v>490624</v>
      </c>
      <c r="D222" s="160">
        <v>2849789</v>
      </c>
      <c r="E222" s="113">
        <f t="shared" si="25"/>
        <v>0.17216151792290588</v>
      </c>
      <c r="F222" s="114">
        <f t="shared" si="26"/>
        <v>4.3852609422495248E-2</v>
      </c>
      <c r="H222" s="197">
        <v>490624</v>
      </c>
      <c r="I222" s="197">
        <v>2849789</v>
      </c>
      <c r="J222" s="159">
        <f t="shared" si="27"/>
        <v>0</v>
      </c>
      <c r="K222" s="196">
        <f t="shared" si="28"/>
        <v>0</v>
      </c>
      <c r="L222" s="204">
        <f t="shared" si="29"/>
        <v>0</v>
      </c>
      <c r="M222" s="62">
        <f t="shared" si="30"/>
        <v>0.17216151792290588</v>
      </c>
      <c r="N222" s="62">
        <f t="shared" si="31"/>
        <v>4.3852609422495248E-2</v>
      </c>
      <c r="O222" s="62">
        <f t="shared" si="32"/>
        <v>0</v>
      </c>
    </row>
    <row r="223" spans="1:15" s="51" customFormat="1" x14ac:dyDescent="0.25">
      <c r="A223" s="115">
        <v>9205</v>
      </c>
      <c r="B223" s="72" t="s">
        <v>145</v>
      </c>
      <c r="C223" s="160">
        <v>663392</v>
      </c>
      <c r="D223" s="160">
        <v>3239263</v>
      </c>
      <c r="E223" s="113">
        <f t="shared" si="25"/>
        <v>0.20479720232657861</v>
      </c>
      <c r="F223" s="114">
        <f t="shared" si="26"/>
        <v>5.3267792555104401E-2</v>
      </c>
      <c r="H223" s="197">
        <v>663392</v>
      </c>
      <c r="I223" s="197">
        <v>3239263</v>
      </c>
      <c r="J223" s="159">
        <f t="shared" si="27"/>
        <v>0</v>
      </c>
      <c r="K223" s="196">
        <f t="shared" si="28"/>
        <v>0</v>
      </c>
      <c r="L223" s="204">
        <f t="shared" si="29"/>
        <v>0</v>
      </c>
      <c r="M223" s="62">
        <f t="shared" si="30"/>
        <v>0.20479720232657861</v>
      </c>
      <c r="N223" s="62">
        <f t="shared" si="31"/>
        <v>5.3267792555104401E-2</v>
      </c>
      <c r="O223" s="62">
        <f t="shared" si="32"/>
        <v>0</v>
      </c>
    </row>
    <row r="224" spans="1:15" s="51" customFormat="1" x14ac:dyDescent="0.25">
      <c r="A224" s="115">
        <v>9206</v>
      </c>
      <c r="B224" s="72" t="s">
        <v>11</v>
      </c>
      <c r="C224" s="160">
        <v>479723</v>
      </c>
      <c r="D224" s="160">
        <v>2145459</v>
      </c>
      <c r="E224" s="113">
        <f t="shared" si="25"/>
        <v>0.22359923913717297</v>
      </c>
      <c r="F224" s="114">
        <f t="shared" si="26"/>
        <v>5.8692058142679533E-2</v>
      </c>
      <c r="H224" s="197">
        <v>479723</v>
      </c>
      <c r="I224" s="197">
        <v>2145459</v>
      </c>
      <c r="J224" s="159">
        <f t="shared" si="27"/>
        <v>0</v>
      </c>
      <c r="K224" s="196">
        <f t="shared" si="28"/>
        <v>0</v>
      </c>
      <c r="L224" s="204">
        <f t="shared" si="29"/>
        <v>0</v>
      </c>
      <c r="M224" s="62">
        <f t="shared" si="30"/>
        <v>0.22359923913717297</v>
      </c>
      <c r="N224" s="62">
        <f t="shared" si="31"/>
        <v>5.8692058142679533E-2</v>
      </c>
      <c r="O224" s="62">
        <f t="shared" si="32"/>
        <v>0</v>
      </c>
    </row>
    <row r="225" spans="1:15" s="51" customFormat="1" x14ac:dyDescent="0.25">
      <c r="A225" s="115">
        <v>9207</v>
      </c>
      <c r="B225" s="72" t="s">
        <v>149</v>
      </c>
      <c r="C225" s="160">
        <v>530166</v>
      </c>
      <c r="D225" s="160">
        <v>4674103</v>
      </c>
      <c r="E225" s="113">
        <f t="shared" si="25"/>
        <v>0.11342625526223962</v>
      </c>
      <c r="F225" s="114">
        <f t="shared" si="26"/>
        <v>2.69078673588099E-2</v>
      </c>
      <c r="H225" s="197">
        <v>530166</v>
      </c>
      <c r="I225" s="197">
        <v>4674103</v>
      </c>
      <c r="J225" s="159">
        <f t="shared" si="27"/>
        <v>0</v>
      </c>
      <c r="K225" s="196">
        <f t="shared" si="28"/>
        <v>0</v>
      </c>
      <c r="L225" s="204">
        <f t="shared" si="29"/>
        <v>0</v>
      </c>
      <c r="M225" s="62">
        <f t="shared" si="30"/>
        <v>0.11342625526223962</v>
      </c>
      <c r="N225" s="62">
        <f t="shared" si="31"/>
        <v>2.69078673588099E-2</v>
      </c>
      <c r="O225" s="62">
        <f t="shared" si="32"/>
        <v>0</v>
      </c>
    </row>
    <row r="226" spans="1:15" s="51" customFormat="1" x14ac:dyDescent="0.25">
      <c r="A226" s="115">
        <v>9208</v>
      </c>
      <c r="B226" s="72" t="s">
        <v>132</v>
      </c>
      <c r="C226" s="160">
        <v>499576</v>
      </c>
      <c r="D226" s="160">
        <v>3183635</v>
      </c>
      <c r="E226" s="113">
        <f t="shared" si="25"/>
        <v>0.15691999868075329</v>
      </c>
      <c r="F226" s="114">
        <f t="shared" si="26"/>
        <v>3.9455530044319141E-2</v>
      </c>
      <c r="H226" s="197">
        <v>499576</v>
      </c>
      <c r="I226" s="197">
        <v>3183635</v>
      </c>
      <c r="J226" s="159">
        <f t="shared" si="27"/>
        <v>0</v>
      </c>
      <c r="K226" s="196">
        <f t="shared" si="28"/>
        <v>0</v>
      </c>
      <c r="L226" s="204">
        <f t="shared" si="29"/>
        <v>0</v>
      </c>
      <c r="M226" s="62">
        <f t="shared" si="30"/>
        <v>0.15691999868075329</v>
      </c>
      <c r="N226" s="62">
        <f t="shared" si="31"/>
        <v>3.9455530044319141E-2</v>
      </c>
      <c r="O226" s="62">
        <f t="shared" si="32"/>
        <v>0</v>
      </c>
    </row>
    <row r="227" spans="1:15" s="51" customFormat="1" x14ac:dyDescent="0.25">
      <c r="A227" s="115">
        <v>9209</v>
      </c>
      <c r="B227" s="72" t="s">
        <v>324</v>
      </c>
      <c r="C227" s="160">
        <v>468180</v>
      </c>
      <c r="D227" s="160">
        <v>1993761</v>
      </c>
      <c r="E227" s="113">
        <f t="shared" si="25"/>
        <v>0.23482252887883753</v>
      </c>
      <c r="F227" s="114">
        <f t="shared" si="26"/>
        <v>6.192990438978363E-2</v>
      </c>
      <c r="H227" s="197">
        <v>468180</v>
      </c>
      <c r="I227" s="197">
        <v>1993761</v>
      </c>
      <c r="J227" s="159">
        <f t="shared" si="27"/>
        <v>0</v>
      </c>
      <c r="K227" s="196">
        <f t="shared" si="28"/>
        <v>0</v>
      </c>
      <c r="L227" s="204">
        <f t="shared" si="29"/>
        <v>0</v>
      </c>
      <c r="M227" s="62">
        <f t="shared" si="30"/>
        <v>0.23482252887883753</v>
      </c>
      <c r="N227" s="62">
        <f t="shared" si="31"/>
        <v>6.192990438978363E-2</v>
      </c>
      <c r="O227" s="62">
        <f t="shared" si="32"/>
        <v>0</v>
      </c>
    </row>
    <row r="228" spans="1:15" s="51" customFormat="1" x14ac:dyDescent="0.25">
      <c r="A228" s="115">
        <v>9210</v>
      </c>
      <c r="B228" s="72" t="s">
        <v>186</v>
      </c>
      <c r="C228" s="160">
        <v>955601</v>
      </c>
      <c r="D228" s="160">
        <v>3597609</v>
      </c>
      <c r="E228" s="113">
        <f t="shared" si="25"/>
        <v>0.26562113892866068</v>
      </c>
      <c r="F228" s="114">
        <f t="shared" si="26"/>
        <v>7.0815103494609774E-2</v>
      </c>
      <c r="H228" s="197">
        <v>955601</v>
      </c>
      <c r="I228" s="197">
        <v>3597609</v>
      </c>
      <c r="J228" s="159">
        <f t="shared" si="27"/>
        <v>0</v>
      </c>
      <c r="K228" s="196">
        <f t="shared" si="28"/>
        <v>0</v>
      </c>
      <c r="L228" s="204">
        <f t="shared" si="29"/>
        <v>0</v>
      </c>
      <c r="M228" s="62">
        <f t="shared" si="30"/>
        <v>0.26562113892866068</v>
      </c>
      <c r="N228" s="62">
        <f t="shared" si="31"/>
        <v>7.0815103494609774E-2</v>
      </c>
      <c r="O228" s="62">
        <f t="shared" si="32"/>
        <v>0</v>
      </c>
    </row>
    <row r="229" spans="1:15" s="51" customFormat="1" x14ac:dyDescent="0.25">
      <c r="A229" s="115">
        <v>9211</v>
      </c>
      <c r="B229" s="72" t="s">
        <v>151</v>
      </c>
      <c r="C229" s="160">
        <v>2655921</v>
      </c>
      <c r="D229" s="160">
        <v>6089048</v>
      </c>
      <c r="E229" s="113">
        <f t="shared" si="25"/>
        <v>0.43618000712098182</v>
      </c>
      <c r="F229" s="114">
        <f t="shared" si="26"/>
        <v>0.12002022997697437</v>
      </c>
      <c r="H229" s="197">
        <v>2655921</v>
      </c>
      <c r="I229" s="197">
        <v>6089048</v>
      </c>
      <c r="J229" s="159">
        <f t="shared" si="27"/>
        <v>0</v>
      </c>
      <c r="K229" s="196">
        <f t="shared" si="28"/>
        <v>0</v>
      </c>
      <c r="L229" s="204">
        <f t="shared" si="29"/>
        <v>0</v>
      </c>
      <c r="M229" s="62">
        <f t="shared" si="30"/>
        <v>0.43618000712098182</v>
      </c>
      <c r="N229" s="62">
        <f t="shared" si="31"/>
        <v>0.12002022997697437</v>
      </c>
      <c r="O229" s="62">
        <f t="shared" si="32"/>
        <v>0</v>
      </c>
    </row>
    <row r="230" spans="1:15" s="51" customFormat="1" x14ac:dyDescent="0.25">
      <c r="A230" s="115">
        <v>10101</v>
      </c>
      <c r="B230" s="72" t="s">
        <v>229</v>
      </c>
      <c r="C230" s="160">
        <v>37602276</v>
      </c>
      <c r="D230" s="160">
        <v>30564993</v>
      </c>
      <c r="E230" s="113">
        <f t="shared" si="25"/>
        <v>1.2302399676649689</v>
      </c>
      <c r="F230" s="114">
        <f t="shared" si="26"/>
        <v>0.34910137484650505</v>
      </c>
      <c r="H230" s="197">
        <v>37602276</v>
      </c>
      <c r="I230" s="197">
        <v>30564993</v>
      </c>
      <c r="J230" s="159">
        <f t="shared" si="27"/>
        <v>0</v>
      </c>
      <c r="K230" s="196">
        <f t="shared" si="28"/>
        <v>0</v>
      </c>
      <c r="L230" s="204">
        <f t="shared" si="29"/>
        <v>0</v>
      </c>
      <c r="M230" s="62">
        <f t="shared" si="30"/>
        <v>1.2302399676649689</v>
      </c>
      <c r="N230" s="62">
        <f t="shared" si="31"/>
        <v>0.34910137484650505</v>
      </c>
      <c r="O230" s="62">
        <f t="shared" si="32"/>
        <v>0</v>
      </c>
    </row>
    <row r="231" spans="1:15" s="51" customFormat="1" x14ac:dyDescent="0.25">
      <c r="A231" s="115">
        <v>10102</v>
      </c>
      <c r="B231" s="72" t="s">
        <v>37</v>
      </c>
      <c r="C231" s="160">
        <v>3130488</v>
      </c>
      <c r="D231" s="160">
        <v>5127057</v>
      </c>
      <c r="E231" s="113">
        <f t="shared" si="25"/>
        <v>0.61058186011975291</v>
      </c>
      <c r="F231" s="114">
        <f t="shared" si="26"/>
        <v>0.17033403263358485</v>
      </c>
      <c r="H231" s="197">
        <v>3130488</v>
      </c>
      <c r="I231" s="197">
        <v>5127057</v>
      </c>
      <c r="J231" s="159">
        <f t="shared" si="27"/>
        <v>0</v>
      </c>
      <c r="K231" s="196">
        <f t="shared" si="28"/>
        <v>0</v>
      </c>
      <c r="L231" s="204">
        <f t="shared" si="29"/>
        <v>0</v>
      </c>
      <c r="M231" s="62">
        <f t="shared" si="30"/>
        <v>0.61058186011975291</v>
      </c>
      <c r="N231" s="62">
        <f t="shared" si="31"/>
        <v>0.17033403263358485</v>
      </c>
      <c r="O231" s="62">
        <f t="shared" si="32"/>
        <v>0</v>
      </c>
    </row>
    <row r="232" spans="1:15" s="51" customFormat="1" x14ac:dyDescent="0.25">
      <c r="A232" s="115">
        <v>10103</v>
      </c>
      <c r="B232" s="72" t="s">
        <v>24</v>
      </c>
      <c r="C232" s="160">
        <v>258573</v>
      </c>
      <c r="D232" s="160">
        <v>3235533</v>
      </c>
      <c r="E232" s="113">
        <f t="shared" si="25"/>
        <v>7.9916662880582578E-2</v>
      </c>
      <c r="F232" s="114">
        <f t="shared" si="26"/>
        <v>1.7240567446543308E-2</v>
      </c>
      <c r="H232" s="197">
        <v>258573</v>
      </c>
      <c r="I232" s="197">
        <v>3235533</v>
      </c>
      <c r="J232" s="159">
        <f t="shared" si="27"/>
        <v>0</v>
      </c>
      <c r="K232" s="196">
        <f t="shared" si="28"/>
        <v>0</v>
      </c>
      <c r="L232" s="204">
        <f t="shared" si="29"/>
        <v>0</v>
      </c>
      <c r="M232" s="62">
        <f t="shared" si="30"/>
        <v>7.9916662880582578E-2</v>
      </c>
      <c r="N232" s="62">
        <f t="shared" si="31"/>
        <v>1.7240567446543308E-2</v>
      </c>
      <c r="O232" s="62">
        <f t="shared" si="32"/>
        <v>0</v>
      </c>
    </row>
    <row r="233" spans="1:15" s="51" customFormat="1" x14ac:dyDescent="0.25">
      <c r="A233" s="115">
        <v>10104</v>
      </c>
      <c r="B233" s="72" t="s">
        <v>23</v>
      </c>
      <c r="C233" s="160">
        <v>638060</v>
      </c>
      <c r="D233" s="160">
        <v>3096297</v>
      </c>
      <c r="E233" s="113">
        <f t="shared" si="25"/>
        <v>0.20607196273484102</v>
      </c>
      <c r="F233" s="114">
        <f t="shared" si="26"/>
        <v>5.3635552659214228E-2</v>
      </c>
      <c r="H233" s="197">
        <v>638060</v>
      </c>
      <c r="I233" s="197">
        <v>3096297</v>
      </c>
      <c r="J233" s="159">
        <f t="shared" si="27"/>
        <v>0</v>
      </c>
      <c r="K233" s="196">
        <f t="shared" si="28"/>
        <v>0</v>
      </c>
      <c r="L233" s="204">
        <f t="shared" si="29"/>
        <v>0</v>
      </c>
      <c r="M233" s="62">
        <f t="shared" si="30"/>
        <v>0.20607196273484102</v>
      </c>
      <c r="N233" s="62">
        <f t="shared" si="31"/>
        <v>5.3635552659214228E-2</v>
      </c>
      <c r="O233" s="62">
        <f t="shared" si="32"/>
        <v>0</v>
      </c>
    </row>
    <row r="234" spans="1:15" s="51" customFormat="1" x14ac:dyDescent="0.25">
      <c r="A234" s="115">
        <v>10105</v>
      </c>
      <c r="B234" s="72" t="s">
        <v>187</v>
      </c>
      <c r="C234" s="160">
        <v>1560510</v>
      </c>
      <c r="D234" s="160">
        <v>3316066</v>
      </c>
      <c r="E234" s="113">
        <f t="shared" si="25"/>
        <v>0.47059075422503654</v>
      </c>
      <c r="F234" s="114">
        <f t="shared" si="26"/>
        <v>0.12994750717782005</v>
      </c>
      <c r="H234" s="197">
        <v>1560510</v>
      </c>
      <c r="I234" s="197">
        <v>3316066</v>
      </c>
      <c r="J234" s="159">
        <f t="shared" si="27"/>
        <v>0</v>
      </c>
      <c r="K234" s="196">
        <f t="shared" si="28"/>
        <v>0</v>
      </c>
      <c r="L234" s="204">
        <f t="shared" si="29"/>
        <v>0</v>
      </c>
      <c r="M234" s="62">
        <f t="shared" si="30"/>
        <v>0.47059075422503654</v>
      </c>
      <c r="N234" s="62">
        <f t="shared" si="31"/>
        <v>0.12994750717782005</v>
      </c>
      <c r="O234" s="62">
        <f t="shared" si="32"/>
        <v>0</v>
      </c>
    </row>
    <row r="235" spans="1:15" s="51" customFormat="1" x14ac:dyDescent="0.25">
      <c r="A235" s="115">
        <v>10106</v>
      </c>
      <c r="B235" s="72" t="s">
        <v>188</v>
      </c>
      <c r="C235" s="160">
        <v>996869</v>
      </c>
      <c r="D235" s="160">
        <v>2524843</v>
      </c>
      <c r="E235" s="113">
        <f t="shared" si="25"/>
        <v>0.39482415342260885</v>
      </c>
      <c r="F235" s="114">
        <f t="shared" si="26"/>
        <v>0.10808933460001839</v>
      </c>
      <c r="H235" s="197">
        <v>996869</v>
      </c>
      <c r="I235" s="197">
        <v>2524843</v>
      </c>
      <c r="J235" s="159">
        <f t="shared" si="27"/>
        <v>0</v>
      </c>
      <c r="K235" s="196">
        <f t="shared" si="28"/>
        <v>0</v>
      </c>
      <c r="L235" s="204">
        <f t="shared" si="29"/>
        <v>0</v>
      </c>
      <c r="M235" s="62">
        <f t="shared" si="30"/>
        <v>0.39482415342260885</v>
      </c>
      <c r="N235" s="62">
        <f t="shared" si="31"/>
        <v>0.10808933460001839</v>
      </c>
      <c r="O235" s="62">
        <f t="shared" si="32"/>
        <v>0</v>
      </c>
    </row>
    <row r="236" spans="1:15" s="51" customFormat="1" x14ac:dyDescent="0.25">
      <c r="A236" s="115">
        <v>10107</v>
      </c>
      <c r="B236" s="72" t="s">
        <v>325</v>
      </c>
      <c r="C236" s="160">
        <v>2077433</v>
      </c>
      <c r="D236" s="160">
        <v>4620888</v>
      </c>
      <c r="E236" s="113">
        <f t="shared" si="25"/>
        <v>0.44957441080588839</v>
      </c>
      <c r="F236" s="114">
        <f t="shared" si="26"/>
        <v>0.12388442850535877</v>
      </c>
      <c r="H236" s="197">
        <v>2077433</v>
      </c>
      <c r="I236" s="197">
        <v>4620888</v>
      </c>
      <c r="J236" s="159">
        <f t="shared" si="27"/>
        <v>0</v>
      </c>
      <c r="K236" s="196">
        <f t="shared" si="28"/>
        <v>0</v>
      </c>
      <c r="L236" s="204">
        <f t="shared" si="29"/>
        <v>0</v>
      </c>
      <c r="M236" s="62">
        <f t="shared" si="30"/>
        <v>0.44957441080588839</v>
      </c>
      <c r="N236" s="62">
        <f t="shared" si="31"/>
        <v>0.12388442850535877</v>
      </c>
      <c r="O236" s="62">
        <f t="shared" si="32"/>
        <v>0</v>
      </c>
    </row>
    <row r="237" spans="1:15" s="51" customFormat="1" x14ac:dyDescent="0.25">
      <c r="A237" s="115">
        <v>10108</v>
      </c>
      <c r="B237" s="72" t="s">
        <v>225</v>
      </c>
      <c r="C237" s="160">
        <v>658893</v>
      </c>
      <c r="D237" s="160">
        <v>4464753</v>
      </c>
      <c r="E237" s="113">
        <f t="shared" si="25"/>
        <v>0.14757658486370914</v>
      </c>
      <c r="F237" s="114">
        <f t="shared" si="26"/>
        <v>3.6760015800367161E-2</v>
      </c>
      <c r="H237" s="197">
        <v>658893</v>
      </c>
      <c r="I237" s="197">
        <v>4464753</v>
      </c>
      <c r="J237" s="159">
        <f t="shared" si="27"/>
        <v>0</v>
      </c>
      <c r="K237" s="196">
        <f t="shared" si="28"/>
        <v>0</v>
      </c>
      <c r="L237" s="204">
        <f t="shared" si="29"/>
        <v>0</v>
      </c>
      <c r="M237" s="62">
        <f t="shared" si="30"/>
        <v>0.14757658486370914</v>
      </c>
      <c r="N237" s="62">
        <f t="shared" si="31"/>
        <v>3.6760015800367161E-2</v>
      </c>
      <c r="O237" s="62">
        <f t="shared" si="32"/>
        <v>0</v>
      </c>
    </row>
    <row r="238" spans="1:15" s="51" customFormat="1" x14ac:dyDescent="0.25">
      <c r="A238" s="115">
        <v>10109</v>
      </c>
      <c r="B238" s="72" t="s">
        <v>31</v>
      </c>
      <c r="C238" s="160">
        <v>10436508</v>
      </c>
      <c r="D238" s="160">
        <v>7412024</v>
      </c>
      <c r="E238" s="113">
        <f t="shared" si="25"/>
        <v>1.4080510262783823</v>
      </c>
      <c r="F238" s="114">
        <f t="shared" si="26"/>
        <v>0.40039871119591486</v>
      </c>
      <c r="H238" s="197">
        <v>10436508</v>
      </c>
      <c r="I238" s="197">
        <v>7412024</v>
      </c>
      <c r="J238" s="159">
        <f t="shared" si="27"/>
        <v>0</v>
      </c>
      <c r="K238" s="196">
        <f t="shared" si="28"/>
        <v>0</v>
      </c>
      <c r="L238" s="204">
        <f t="shared" si="29"/>
        <v>0</v>
      </c>
      <c r="M238" s="62">
        <f t="shared" si="30"/>
        <v>1.4080510262783823</v>
      </c>
      <c r="N238" s="62">
        <f t="shared" si="31"/>
        <v>0.40039871119591486</v>
      </c>
      <c r="O238" s="62">
        <f t="shared" si="32"/>
        <v>0</v>
      </c>
    </row>
    <row r="239" spans="1:15" s="51" customFormat="1" x14ac:dyDescent="0.25">
      <c r="A239" s="115">
        <v>10201</v>
      </c>
      <c r="B239" s="72" t="s">
        <v>55</v>
      </c>
      <c r="C239" s="160">
        <v>5425558</v>
      </c>
      <c r="D239" s="160">
        <v>6882895</v>
      </c>
      <c r="E239" s="113">
        <f t="shared" si="25"/>
        <v>0.7882668557343967</v>
      </c>
      <c r="F239" s="114">
        <f t="shared" si="26"/>
        <v>0.22159500062604581</v>
      </c>
      <c r="H239" s="197">
        <v>5425558</v>
      </c>
      <c r="I239" s="197">
        <v>6882895</v>
      </c>
      <c r="J239" s="159">
        <f t="shared" si="27"/>
        <v>0</v>
      </c>
      <c r="K239" s="196">
        <f t="shared" si="28"/>
        <v>0</v>
      </c>
      <c r="L239" s="204">
        <f t="shared" si="29"/>
        <v>0</v>
      </c>
      <c r="M239" s="62">
        <f t="shared" si="30"/>
        <v>0.7882668557343967</v>
      </c>
      <c r="N239" s="62">
        <f t="shared" si="31"/>
        <v>0.22159500062604581</v>
      </c>
      <c r="O239" s="62">
        <f t="shared" si="32"/>
        <v>0</v>
      </c>
    </row>
    <row r="240" spans="1:15" s="51" customFormat="1" x14ac:dyDescent="0.25">
      <c r="A240" s="115">
        <v>10202</v>
      </c>
      <c r="B240" s="72" t="s">
        <v>218</v>
      </c>
      <c r="C240" s="160">
        <v>3099231</v>
      </c>
      <c r="D240" s="160">
        <v>7822220</v>
      </c>
      <c r="E240" s="113">
        <f t="shared" si="25"/>
        <v>0.39620862108199462</v>
      </c>
      <c r="F240" s="114">
        <f t="shared" si="26"/>
        <v>0.10848874453403604</v>
      </c>
      <c r="H240" s="197">
        <v>3099231</v>
      </c>
      <c r="I240" s="197">
        <v>7822220</v>
      </c>
      <c r="J240" s="159">
        <f t="shared" si="27"/>
        <v>0</v>
      </c>
      <c r="K240" s="196">
        <f t="shared" si="28"/>
        <v>0</v>
      </c>
      <c r="L240" s="204">
        <f t="shared" si="29"/>
        <v>0</v>
      </c>
      <c r="M240" s="62">
        <f t="shared" si="30"/>
        <v>0.39620862108199462</v>
      </c>
      <c r="N240" s="62">
        <f t="shared" si="31"/>
        <v>0.10848874453403604</v>
      </c>
      <c r="O240" s="62">
        <f t="shared" si="32"/>
        <v>0</v>
      </c>
    </row>
    <row r="241" spans="1:15" s="51" customFormat="1" x14ac:dyDescent="0.25">
      <c r="A241" s="115">
        <v>10203</v>
      </c>
      <c r="B241" s="72" t="s">
        <v>189</v>
      </c>
      <c r="C241" s="160">
        <v>1488599</v>
      </c>
      <c r="D241" s="160">
        <v>2795942</v>
      </c>
      <c r="E241" s="113">
        <f t="shared" si="25"/>
        <v>0.53241412017845868</v>
      </c>
      <c r="F241" s="114">
        <f t="shared" si="26"/>
        <v>0.14778314699851514</v>
      </c>
      <c r="H241" s="197">
        <v>1488599</v>
      </c>
      <c r="I241" s="197">
        <v>2795942</v>
      </c>
      <c r="J241" s="159">
        <f t="shared" si="27"/>
        <v>0</v>
      </c>
      <c r="K241" s="196">
        <f t="shared" si="28"/>
        <v>0</v>
      </c>
      <c r="L241" s="204">
        <f t="shared" si="29"/>
        <v>0</v>
      </c>
      <c r="M241" s="62">
        <f t="shared" si="30"/>
        <v>0.53241412017845868</v>
      </c>
      <c r="N241" s="62">
        <f t="shared" si="31"/>
        <v>0.14778314699851514</v>
      </c>
      <c r="O241" s="62">
        <f t="shared" si="32"/>
        <v>0</v>
      </c>
    </row>
    <row r="242" spans="1:15" s="51" customFormat="1" x14ac:dyDescent="0.25">
      <c r="A242" s="115">
        <v>10204</v>
      </c>
      <c r="B242" s="72" t="s">
        <v>271</v>
      </c>
      <c r="C242" s="160">
        <v>197881</v>
      </c>
      <c r="D242" s="160">
        <v>1704644</v>
      </c>
      <c r="E242" s="113">
        <f t="shared" si="25"/>
        <v>0.11608347549400344</v>
      </c>
      <c r="F242" s="114">
        <f t="shared" si="26"/>
        <v>2.767445814931635E-2</v>
      </c>
      <c r="H242" s="197">
        <v>197881</v>
      </c>
      <c r="I242" s="197">
        <v>1704644</v>
      </c>
      <c r="J242" s="159">
        <f t="shared" si="27"/>
        <v>0</v>
      </c>
      <c r="K242" s="196">
        <f t="shared" si="28"/>
        <v>0</v>
      </c>
      <c r="L242" s="204">
        <f t="shared" si="29"/>
        <v>0</v>
      </c>
      <c r="M242" s="62">
        <f t="shared" si="30"/>
        <v>0.11608347549400344</v>
      </c>
      <c r="N242" s="62">
        <f t="shared" si="31"/>
        <v>2.767445814931635E-2</v>
      </c>
      <c r="O242" s="62">
        <f t="shared" si="32"/>
        <v>0</v>
      </c>
    </row>
    <row r="243" spans="1:15" s="51" customFormat="1" x14ac:dyDescent="0.25">
      <c r="A243" s="115">
        <v>10205</v>
      </c>
      <c r="B243" s="72" t="s">
        <v>190</v>
      </c>
      <c r="C243" s="160">
        <v>1036969</v>
      </c>
      <c r="D243" s="160">
        <v>2389781</v>
      </c>
      <c r="E243" s="113">
        <f t="shared" si="25"/>
        <v>0.4339180033651619</v>
      </c>
      <c r="F243" s="114">
        <f t="shared" si="26"/>
        <v>0.11936765657467435</v>
      </c>
      <c r="H243" s="197">
        <v>1036969</v>
      </c>
      <c r="I243" s="197">
        <v>2389781</v>
      </c>
      <c r="J243" s="159">
        <f t="shared" si="27"/>
        <v>0</v>
      </c>
      <c r="K243" s="196">
        <f t="shared" si="28"/>
        <v>0</v>
      </c>
      <c r="L243" s="204">
        <f t="shared" si="29"/>
        <v>0</v>
      </c>
      <c r="M243" s="62">
        <f t="shared" si="30"/>
        <v>0.4339180033651619</v>
      </c>
      <c r="N243" s="62">
        <f t="shared" si="31"/>
        <v>0.11936765657467435</v>
      </c>
      <c r="O243" s="62">
        <f t="shared" si="32"/>
        <v>0</v>
      </c>
    </row>
    <row r="244" spans="1:15" s="51" customFormat="1" x14ac:dyDescent="0.25">
      <c r="A244" s="115">
        <v>10206</v>
      </c>
      <c r="B244" s="72" t="s">
        <v>262</v>
      </c>
      <c r="C244" s="160">
        <v>167492</v>
      </c>
      <c r="D244" s="160">
        <v>1642025</v>
      </c>
      <c r="E244" s="113">
        <f t="shared" si="25"/>
        <v>0.10200331907248672</v>
      </c>
      <c r="F244" s="114">
        <f t="shared" si="26"/>
        <v>2.3612424407212753E-2</v>
      </c>
      <c r="H244" s="197">
        <v>167492</v>
      </c>
      <c r="I244" s="197">
        <v>1642025</v>
      </c>
      <c r="J244" s="159">
        <f t="shared" si="27"/>
        <v>0</v>
      </c>
      <c r="K244" s="196">
        <f t="shared" si="28"/>
        <v>0</v>
      </c>
      <c r="L244" s="204">
        <f t="shared" si="29"/>
        <v>0</v>
      </c>
      <c r="M244" s="62">
        <f t="shared" si="30"/>
        <v>0.10200331907248672</v>
      </c>
      <c r="N244" s="62">
        <f t="shared" si="31"/>
        <v>2.3612424407212753E-2</v>
      </c>
      <c r="O244" s="62">
        <f t="shared" si="32"/>
        <v>0</v>
      </c>
    </row>
    <row r="245" spans="1:15" s="51" customFormat="1" x14ac:dyDescent="0.25">
      <c r="A245" s="115">
        <v>10207</v>
      </c>
      <c r="B245" s="72" t="s">
        <v>83</v>
      </c>
      <c r="C245" s="160">
        <v>279858</v>
      </c>
      <c r="D245" s="160">
        <v>2367000</v>
      </c>
      <c r="E245" s="113">
        <f t="shared" si="25"/>
        <v>0.11823320659062105</v>
      </c>
      <c r="F245" s="114">
        <f t="shared" si="26"/>
        <v>2.8294641618128228E-2</v>
      </c>
      <c r="H245" s="197">
        <v>279858</v>
      </c>
      <c r="I245" s="197">
        <v>2367000</v>
      </c>
      <c r="J245" s="159">
        <f t="shared" si="27"/>
        <v>0</v>
      </c>
      <c r="K245" s="196">
        <f t="shared" si="28"/>
        <v>0</v>
      </c>
      <c r="L245" s="204">
        <f t="shared" si="29"/>
        <v>0</v>
      </c>
      <c r="M245" s="62">
        <f t="shared" si="30"/>
        <v>0.11823320659062105</v>
      </c>
      <c r="N245" s="62">
        <f t="shared" si="31"/>
        <v>2.8294641618128228E-2</v>
      </c>
      <c r="O245" s="62">
        <f t="shared" si="32"/>
        <v>0</v>
      </c>
    </row>
    <row r="246" spans="1:15" s="51" customFormat="1" x14ac:dyDescent="0.25">
      <c r="A246" s="115">
        <v>10208</v>
      </c>
      <c r="B246" s="72" t="s">
        <v>28</v>
      </c>
      <c r="C246" s="160">
        <v>2045228</v>
      </c>
      <c r="D246" s="160">
        <v>3136863</v>
      </c>
      <c r="E246" s="113">
        <f t="shared" si="25"/>
        <v>0.65199787175914281</v>
      </c>
      <c r="F246" s="114">
        <f t="shared" si="26"/>
        <v>0.18228228318607656</v>
      </c>
      <c r="H246" s="197">
        <v>2045228</v>
      </c>
      <c r="I246" s="197">
        <v>3136863</v>
      </c>
      <c r="J246" s="159">
        <f t="shared" si="27"/>
        <v>0</v>
      </c>
      <c r="K246" s="196">
        <f t="shared" si="28"/>
        <v>0</v>
      </c>
      <c r="L246" s="204">
        <f t="shared" si="29"/>
        <v>0</v>
      </c>
      <c r="M246" s="62">
        <f t="shared" si="30"/>
        <v>0.65199787175914281</v>
      </c>
      <c r="N246" s="62">
        <f t="shared" si="31"/>
        <v>0.18228228318607656</v>
      </c>
      <c r="O246" s="62">
        <f t="shared" si="32"/>
        <v>0</v>
      </c>
    </row>
    <row r="247" spans="1:15" s="51" customFormat="1" x14ac:dyDescent="0.25">
      <c r="A247" s="115">
        <v>10209</v>
      </c>
      <c r="B247" s="72" t="s">
        <v>25</v>
      </c>
      <c r="C247" s="160">
        <v>644666</v>
      </c>
      <c r="D247" s="160">
        <v>2286302</v>
      </c>
      <c r="E247" s="113">
        <f t="shared" si="25"/>
        <v>0.28196887375333618</v>
      </c>
      <c r="F247" s="114">
        <f t="shared" si="26"/>
        <v>7.5531318888589105E-2</v>
      </c>
      <c r="H247" s="197">
        <v>644666</v>
      </c>
      <c r="I247" s="197">
        <v>2286302</v>
      </c>
      <c r="J247" s="159">
        <f t="shared" si="27"/>
        <v>0</v>
      </c>
      <c r="K247" s="196">
        <f t="shared" si="28"/>
        <v>0</v>
      </c>
      <c r="L247" s="204">
        <f t="shared" si="29"/>
        <v>0</v>
      </c>
      <c r="M247" s="62">
        <f t="shared" si="30"/>
        <v>0.28196887375333618</v>
      </c>
      <c r="N247" s="62">
        <f t="shared" si="31"/>
        <v>7.5531318888589105E-2</v>
      </c>
      <c r="O247" s="62">
        <f t="shared" si="32"/>
        <v>0</v>
      </c>
    </row>
    <row r="248" spans="1:15" s="51" customFormat="1" x14ac:dyDescent="0.25">
      <c r="A248" s="115">
        <v>10210</v>
      </c>
      <c r="B248" s="72" t="s">
        <v>140</v>
      </c>
      <c r="C248" s="160">
        <v>402905</v>
      </c>
      <c r="D248" s="160">
        <v>3234418</v>
      </c>
      <c r="E248" s="113">
        <f t="shared" si="25"/>
        <v>0.12456800574322799</v>
      </c>
      <c r="F248" s="114">
        <f t="shared" si="26"/>
        <v>3.0122190058429345E-2</v>
      </c>
      <c r="H248" s="197">
        <v>402905</v>
      </c>
      <c r="I248" s="197">
        <v>3234418</v>
      </c>
      <c r="J248" s="159">
        <f t="shared" si="27"/>
        <v>0</v>
      </c>
      <c r="K248" s="196">
        <f t="shared" si="28"/>
        <v>0</v>
      </c>
      <c r="L248" s="204">
        <f t="shared" si="29"/>
        <v>0</v>
      </c>
      <c r="M248" s="62">
        <f t="shared" si="30"/>
        <v>0.12456800574322799</v>
      </c>
      <c r="N248" s="62">
        <f t="shared" si="31"/>
        <v>3.0122190058429345E-2</v>
      </c>
      <c r="O248" s="62">
        <f t="shared" si="32"/>
        <v>0</v>
      </c>
    </row>
    <row r="249" spans="1:15" s="51" customFormat="1" x14ac:dyDescent="0.25">
      <c r="A249" s="115">
        <v>10301</v>
      </c>
      <c r="B249" s="72" t="s">
        <v>215</v>
      </c>
      <c r="C249" s="160">
        <v>23496684</v>
      </c>
      <c r="D249" s="160">
        <v>24571203</v>
      </c>
      <c r="E249" s="113">
        <f t="shared" si="25"/>
        <v>0.95626917412224388</v>
      </c>
      <c r="F249" s="114">
        <f t="shared" si="26"/>
        <v>0.27006257908278819</v>
      </c>
      <c r="H249" s="197">
        <v>23496684</v>
      </c>
      <c r="I249" s="197">
        <v>24571203</v>
      </c>
      <c r="J249" s="159">
        <f t="shared" si="27"/>
        <v>0</v>
      </c>
      <c r="K249" s="196">
        <f t="shared" si="28"/>
        <v>0</v>
      </c>
      <c r="L249" s="204">
        <f t="shared" si="29"/>
        <v>0</v>
      </c>
      <c r="M249" s="62">
        <f t="shared" si="30"/>
        <v>0.95626917412224388</v>
      </c>
      <c r="N249" s="62">
        <f t="shared" si="31"/>
        <v>0.27006257908278819</v>
      </c>
      <c r="O249" s="62">
        <f t="shared" si="32"/>
        <v>0</v>
      </c>
    </row>
    <row r="250" spans="1:15" s="51" customFormat="1" x14ac:dyDescent="0.25">
      <c r="A250" s="115">
        <v>10302</v>
      </c>
      <c r="B250" s="72" t="s">
        <v>326</v>
      </c>
      <c r="C250" s="160">
        <v>812285</v>
      </c>
      <c r="D250" s="160">
        <v>2453204</v>
      </c>
      <c r="E250" s="113">
        <f t="shared" si="25"/>
        <v>0.33111188470261749</v>
      </c>
      <c r="F250" s="114">
        <f t="shared" si="26"/>
        <v>8.9708758590856544E-2</v>
      </c>
      <c r="H250" s="197">
        <v>812285</v>
      </c>
      <c r="I250" s="197">
        <v>2453204</v>
      </c>
      <c r="J250" s="159">
        <f t="shared" si="27"/>
        <v>0</v>
      </c>
      <c r="K250" s="196">
        <f t="shared" si="28"/>
        <v>0</v>
      </c>
      <c r="L250" s="204">
        <f t="shared" si="29"/>
        <v>0</v>
      </c>
      <c r="M250" s="62">
        <f t="shared" si="30"/>
        <v>0.33111188470261749</v>
      </c>
      <c r="N250" s="62">
        <f t="shared" si="31"/>
        <v>8.9708758590856544E-2</v>
      </c>
      <c r="O250" s="62">
        <f t="shared" si="32"/>
        <v>0</v>
      </c>
    </row>
    <row r="251" spans="1:15" s="51" customFormat="1" x14ac:dyDescent="0.25">
      <c r="A251" s="115">
        <v>10303</v>
      </c>
      <c r="B251" s="72" t="s">
        <v>205</v>
      </c>
      <c r="C251" s="160">
        <v>1501207</v>
      </c>
      <c r="D251" s="160">
        <v>3292528</v>
      </c>
      <c r="E251" s="113">
        <f t="shared" si="25"/>
        <v>0.45594357891565385</v>
      </c>
      <c r="F251" s="114">
        <f t="shared" si="26"/>
        <v>0.12572189216673268</v>
      </c>
      <c r="H251" s="197">
        <v>1501207</v>
      </c>
      <c r="I251" s="197">
        <v>3292528</v>
      </c>
      <c r="J251" s="159">
        <f t="shared" si="27"/>
        <v>0</v>
      </c>
      <c r="K251" s="196">
        <f t="shared" si="28"/>
        <v>0</v>
      </c>
      <c r="L251" s="204">
        <f t="shared" si="29"/>
        <v>0</v>
      </c>
      <c r="M251" s="62">
        <f t="shared" si="30"/>
        <v>0.45594357891565385</v>
      </c>
      <c r="N251" s="62">
        <f t="shared" si="31"/>
        <v>0.12572189216673268</v>
      </c>
      <c r="O251" s="62">
        <f t="shared" si="32"/>
        <v>0</v>
      </c>
    </row>
    <row r="252" spans="1:15" s="51" customFormat="1" x14ac:dyDescent="0.25">
      <c r="A252" s="115">
        <v>10304</v>
      </c>
      <c r="B252" s="72" t="s">
        <v>59</v>
      </c>
      <c r="C252" s="160">
        <v>1880587</v>
      </c>
      <c r="D252" s="160">
        <v>2885161</v>
      </c>
      <c r="E252" s="113">
        <f t="shared" si="25"/>
        <v>0.65181353830860744</v>
      </c>
      <c r="F252" s="114">
        <f t="shared" si="26"/>
        <v>0.18222910418199045</v>
      </c>
      <c r="H252" s="197">
        <v>1880587</v>
      </c>
      <c r="I252" s="197">
        <v>2885161</v>
      </c>
      <c r="J252" s="159">
        <f t="shared" si="27"/>
        <v>0</v>
      </c>
      <c r="K252" s="196">
        <f t="shared" si="28"/>
        <v>0</v>
      </c>
      <c r="L252" s="204">
        <f t="shared" si="29"/>
        <v>0</v>
      </c>
      <c r="M252" s="62">
        <f t="shared" si="30"/>
        <v>0.65181353830860744</v>
      </c>
      <c r="N252" s="62">
        <f t="shared" si="31"/>
        <v>0.18222910418199045</v>
      </c>
      <c r="O252" s="62">
        <f t="shared" si="32"/>
        <v>0</v>
      </c>
    </row>
    <row r="253" spans="1:15" s="51" customFormat="1" x14ac:dyDescent="0.25">
      <c r="A253" s="115">
        <v>10305</v>
      </c>
      <c r="B253" s="72" t="s">
        <v>327</v>
      </c>
      <c r="C253" s="160">
        <v>1054436</v>
      </c>
      <c r="D253" s="160">
        <v>2518881</v>
      </c>
      <c r="E253" s="113">
        <f t="shared" si="25"/>
        <v>0.41861286817439969</v>
      </c>
      <c r="F253" s="114">
        <f t="shared" si="26"/>
        <v>0.11495222440821577</v>
      </c>
      <c r="H253" s="197">
        <v>1054436</v>
      </c>
      <c r="I253" s="197">
        <v>2518881</v>
      </c>
      <c r="J253" s="159">
        <f t="shared" si="27"/>
        <v>0</v>
      </c>
      <c r="K253" s="196">
        <f t="shared" si="28"/>
        <v>0</v>
      </c>
      <c r="L253" s="204">
        <f t="shared" si="29"/>
        <v>0</v>
      </c>
      <c r="M253" s="62">
        <f t="shared" si="30"/>
        <v>0.41861286817439969</v>
      </c>
      <c r="N253" s="62">
        <f t="shared" si="31"/>
        <v>0.11495222440821577</v>
      </c>
      <c r="O253" s="62">
        <f t="shared" si="32"/>
        <v>0</v>
      </c>
    </row>
    <row r="254" spans="1:15" s="51" customFormat="1" x14ac:dyDescent="0.25">
      <c r="A254" s="115">
        <v>10306</v>
      </c>
      <c r="B254" s="72" t="s">
        <v>328</v>
      </c>
      <c r="C254" s="160">
        <v>257500</v>
      </c>
      <c r="D254" s="160">
        <v>2922149</v>
      </c>
      <c r="E254" s="113">
        <f t="shared" si="25"/>
        <v>8.8120078750262218E-2</v>
      </c>
      <c r="F254" s="114">
        <f t="shared" si="26"/>
        <v>1.9607199681695515E-2</v>
      </c>
      <c r="H254" s="197">
        <v>257500</v>
      </c>
      <c r="I254" s="197">
        <v>2922149</v>
      </c>
      <c r="J254" s="159">
        <f t="shared" si="27"/>
        <v>0</v>
      </c>
      <c r="K254" s="196">
        <f t="shared" si="28"/>
        <v>0</v>
      </c>
      <c r="L254" s="204">
        <f t="shared" si="29"/>
        <v>0</v>
      </c>
      <c r="M254" s="62">
        <f t="shared" si="30"/>
        <v>8.8120078750262218E-2</v>
      </c>
      <c r="N254" s="62">
        <f t="shared" si="31"/>
        <v>1.9607199681695515E-2</v>
      </c>
      <c r="O254" s="62">
        <f t="shared" si="32"/>
        <v>0</v>
      </c>
    </row>
    <row r="255" spans="1:15" s="51" customFormat="1" x14ac:dyDescent="0.25">
      <c r="A255" s="115">
        <v>10307</v>
      </c>
      <c r="B255" s="72" t="s">
        <v>40</v>
      </c>
      <c r="C255" s="160">
        <v>1188781</v>
      </c>
      <c r="D255" s="160">
        <v>3333874</v>
      </c>
      <c r="E255" s="113">
        <f t="shared" si="25"/>
        <v>0.35657646329765313</v>
      </c>
      <c r="F255" s="114">
        <f t="shared" si="26"/>
        <v>9.7055124240844212E-2</v>
      </c>
      <c r="H255" s="197">
        <v>1188781</v>
      </c>
      <c r="I255" s="197">
        <v>3333874</v>
      </c>
      <c r="J255" s="159">
        <f t="shared" si="27"/>
        <v>0</v>
      </c>
      <c r="K255" s="196">
        <f t="shared" si="28"/>
        <v>0</v>
      </c>
      <c r="L255" s="204">
        <f t="shared" si="29"/>
        <v>0</v>
      </c>
      <c r="M255" s="62">
        <f t="shared" si="30"/>
        <v>0.35657646329765313</v>
      </c>
      <c r="N255" s="62">
        <f t="shared" si="31"/>
        <v>9.7055124240844212E-2</v>
      </c>
      <c r="O255" s="62">
        <f t="shared" si="32"/>
        <v>0</v>
      </c>
    </row>
    <row r="256" spans="1:15" s="51" customFormat="1" x14ac:dyDescent="0.25">
      <c r="A256" s="115">
        <v>10401</v>
      </c>
      <c r="B256" s="72" t="s">
        <v>329</v>
      </c>
      <c r="C256" s="160">
        <v>692980</v>
      </c>
      <c r="D256" s="160">
        <v>3136858</v>
      </c>
      <c r="E256" s="113">
        <f t="shared" si="25"/>
        <v>0.22091532354987059</v>
      </c>
      <c r="F256" s="114">
        <f t="shared" si="26"/>
        <v>5.7917765915363087E-2</v>
      </c>
      <c r="H256" s="197">
        <v>692980</v>
      </c>
      <c r="I256" s="197">
        <v>3136858</v>
      </c>
      <c r="J256" s="159">
        <f t="shared" si="27"/>
        <v>0</v>
      </c>
      <c r="K256" s="196">
        <f t="shared" si="28"/>
        <v>0</v>
      </c>
      <c r="L256" s="204">
        <f t="shared" si="29"/>
        <v>0</v>
      </c>
      <c r="M256" s="62">
        <f t="shared" si="30"/>
        <v>0.22091532354987059</v>
      </c>
      <c r="N256" s="62">
        <f t="shared" si="31"/>
        <v>5.7917765915363087E-2</v>
      </c>
      <c r="O256" s="62">
        <f t="shared" si="32"/>
        <v>0</v>
      </c>
    </row>
    <row r="257" spans="1:15" s="51" customFormat="1" x14ac:dyDescent="0.25">
      <c r="A257" s="115">
        <v>10402</v>
      </c>
      <c r="B257" s="72" t="s">
        <v>141</v>
      </c>
      <c r="C257" s="160">
        <v>233452</v>
      </c>
      <c r="D257" s="160">
        <v>1924581</v>
      </c>
      <c r="E257" s="113">
        <f t="shared" si="25"/>
        <v>0.12130016871204694</v>
      </c>
      <c r="F257" s="114">
        <f t="shared" si="26"/>
        <v>2.9179440284423413E-2</v>
      </c>
      <c r="H257" s="197">
        <v>233452</v>
      </c>
      <c r="I257" s="197">
        <v>1924581</v>
      </c>
      <c r="J257" s="159">
        <f t="shared" si="27"/>
        <v>0</v>
      </c>
      <c r="K257" s="196">
        <f t="shared" si="28"/>
        <v>0</v>
      </c>
      <c r="L257" s="204">
        <f t="shared" si="29"/>
        <v>0</v>
      </c>
      <c r="M257" s="62">
        <f t="shared" si="30"/>
        <v>0.12130016871204694</v>
      </c>
      <c r="N257" s="62">
        <f t="shared" si="31"/>
        <v>2.9179440284423413E-2</v>
      </c>
      <c r="O257" s="62">
        <f t="shared" si="32"/>
        <v>0</v>
      </c>
    </row>
    <row r="258" spans="1:15" s="51" customFormat="1" x14ac:dyDescent="0.25">
      <c r="A258" s="115">
        <v>10403</v>
      </c>
      <c r="B258" s="72" t="s">
        <v>191</v>
      </c>
      <c r="C258" s="160">
        <v>461262</v>
      </c>
      <c r="D258" s="160">
        <v>2014886</v>
      </c>
      <c r="E258" s="113">
        <f t="shared" si="25"/>
        <v>0.22892709562724642</v>
      </c>
      <c r="F258" s="114">
        <f t="shared" si="26"/>
        <v>6.0229110160275844E-2</v>
      </c>
      <c r="H258" s="197">
        <v>461262</v>
      </c>
      <c r="I258" s="197">
        <v>2014886</v>
      </c>
      <c r="J258" s="159">
        <f t="shared" si="27"/>
        <v>0</v>
      </c>
      <c r="K258" s="196">
        <f t="shared" si="28"/>
        <v>0</v>
      </c>
      <c r="L258" s="204">
        <f t="shared" si="29"/>
        <v>0</v>
      </c>
      <c r="M258" s="62">
        <f t="shared" si="30"/>
        <v>0.22892709562724642</v>
      </c>
      <c r="N258" s="62">
        <f t="shared" si="31"/>
        <v>6.0229110160275844E-2</v>
      </c>
      <c r="O258" s="62">
        <f t="shared" si="32"/>
        <v>0</v>
      </c>
    </row>
    <row r="259" spans="1:15" s="51" customFormat="1" x14ac:dyDescent="0.25">
      <c r="A259" s="115">
        <v>10404</v>
      </c>
      <c r="B259" s="72" t="s">
        <v>19</v>
      </c>
      <c r="C259" s="160">
        <v>182645</v>
      </c>
      <c r="D259" s="160">
        <v>1640720</v>
      </c>
      <c r="E259" s="113">
        <f t="shared" si="25"/>
        <v>0.11132003023063046</v>
      </c>
      <c r="F259" s="114">
        <f t="shared" si="26"/>
        <v>2.6300235107382254E-2</v>
      </c>
      <c r="H259" s="197">
        <v>182645</v>
      </c>
      <c r="I259" s="197">
        <v>1640720</v>
      </c>
      <c r="J259" s="159">
        <f t="shared" si="27"/>
        <v>0</v>
      </c>
      <c r="K259" s="196">
        <f t="shared" si="28"/>
        <v>0</v>
      </c>
      <c r="L259" s="204">
        <f t="shared" si="29"/>
        <v>0</v>
      </c>
      <c r="M259" s="62">
        <f t="shared" si="30"/>
        <v>0.11132003023063046</v>
      </c>
      <c r="N259" s="62">
        <f t="shared" si="31"/>
        <v>2.6300235107382254E-2</v>
      </c>
      <c r="O259" s="62">
        <f t="shared" si="32"/>
        <v>0</v>
      </c>
    </row>
    <row r="260" spans="1:15" s="51" customFormat="1" x14ac:dyDescent="0.25">
      <c r="A260" s="115">
        <v>11101</v>
      </c>
      <c r="B260" s="72" t="s">
        <v>207</v>
      </c>
      <c r="C260" s="160">
        <v>7171420</v>
      </c>
      <c r="D260" s="160">
        <v>8544428</v>
      </c>
      <c r="E260" s="113">
        <f t="shared" ref="E260:E323" si="33">C260/D260</f>
        <v>0.83930954769587851</v>
      </c>
      <c r="F260" s="114">
        <f t="shared" ref="F260:F323" si="34">(E260-$E$349)/$E$350</f>
        <v>0.23632048597068978</v>
      </c>
      <c r="H260" s="197">
        <v>7171420</v>
      </c>
      <c r="I260" s="197">
        <v>8544428</v>
      </c>
      <c r="J260" s="159">
        <f t="shared" ref="J260:J323" si="35">+H260-C260</f>
        <v>0</v>
      </c>
      <c r="K260" s="196">
        <f t="shared" ref="K260:K323" si="36">+I260-D260</f>
        <v>0</v>
      </c>
      <c r="L260" s="204">
        <f t="shared" ref="L260:L323" si="37">(H260/I260)-E260</f>
        <v>0</v>
      </c>
      <c r="M260" s="62">
        <f t="shared" ref="M260:M323" si="38">+H260/I260</f>
        <v>0.83930954769587851</v>
      </c>
      <c r="N260" s="62">
        <f t="shared" ref="N260:N323" si="39">(M260-$M$349)/$M$350</f>
        <v>0.23632048597068978</v>
      </c>
      <c r="O260" s="62">
        <f t="shared" ref="O260:O323" si="40">+N260-F260</f>
        <v>0</v>
      </c>
    </row>
    <row r="261" spans="1:15" s="51" customFormat="1" x14ac:dyDescent="0.25">
      <c r="A261" s="115">
        <v>11102</v>
      </c>
      <c r="B261" s="72" t="s">
        <v>330</v>
      </c>
      <c r="C261" s="160">
        <v>108851</v>
      </c>
      <c r="D261" s="160">
        <v>1874084</v>
      </c>
      <c r="E261" s="113">
        <f t="shared" si="33"/>
        <v>5.8082241777849875E-2</v>
      </c>
      <c r="F261" s="114">
        <f t="shared" si="34"/>
        <v>1.0941478671999348E-2</v>
      </c>
      <c r="H261" s="197">
        <v>108851</v>
      </c>
      <c r="I261" s="197">
        <v>1874084</v>
      </c>
      <c r="J261" s="159">
        <f t="shared" si="35"/>
        <v>0</v>
      </c>
      <c r="K261" s="196">
        <f t="shared" si="36"/>
        <v>0</v>
      </c>
      <c r="L261" s="204">
        <f t="shared" si="37"/>
        <v>0</v>
      </c>
      <c r="M261" s="62">
        <f t="shared" si="38"/>
        <v>5.8082241777849875E-2</v>
      </c>
      <c r="N261" s="62">
        <f t="shared" si="39"/>
        <v>1.0941478671999348E-2</v>
      </c>
      <c r="O261" s="62">
        <f t="shared" si="40"/>
        <v>0</v>
      </c>
    </row>
    <row r="262" spans="1:15" s="51" customFormat="1" x14ac:dyDescent="0.25">
      <c r="A262" s="115">
        <v>11201</v>
      </c>
      <c r="B262" s="72" t="s">
        <v>52</v>
      </c>
      <c r="C262" s="160">
        <v>3363516</v>
      </c>
      <c r="D262" s="160">
        <v>5660998</v>
      </c>
      <c r="E262" s="113">
        <f t="shared" si="33"/>
        <v>0.59415601277371943</v>
      </c>
      <c r="F262" s="114">
        <f t="shared" si="34"/>
        <v>0.16559528228417336</v>
      </c>
      <c r="H262" s="197">
        <v>3363516</v>
      </c>
      <c r="I262" s="197">
        <v>5660998</v>
      </c>
      <c r="J262" s="159">
        <f t="shared" si="35"/>
        <v>0</v>
      </c>
      <c r="K262" s="196">
        <f t="shared" si="36"/>
        <v>0</v>
      </c>
      <c r="L262" s="204">
        <f t="shared" si="37"/>
        <v>0</v>
      </c>
      <c r="M262" s="62">
        <f t="shared" si="38"/>
        <v>0.59415601277371943</v>
      </c>
      <c r="N262" s="62">
        <f t="shared" si="39"/>
        <v>0.16559528228417336</v>
      </c>
      <c r="O262" s="62">
        <f t="shared" si="40"/>
        <v>0</v>
      </c>
    </row>
    <row r="263" spans="1:15" s="51" customFormat="1" x14ac:dyDescent="0.25">
      <c r="A263" s="115">
        <v>11202</v>
      </c>
      <c r="B263" s="72" t="s">
        <v>331</v>
      </c>
      <c r="C263" s="160">
        <v>742404</v>
      </c>
      <c r="D263" s="160">
        <v>3662062</v>
      </c>
      <c r="E263" s="113">
        <f t="shared" si="33"/>
        <v>0.20272840820281032</v>
      </c>
      <c r="F263" s="114">
        <f t="shared" si="34"/>
        <v>5.2670958877648194E-2</v>
      </c>
      <c r="H263" s="197">
        <v>742404</v>
      </c>
      <c r="I263" s="197">
        <v>3662062</v>
      </c>
      <c r="J263" s="159">
        <f t="shared" si="35"/>
        <v>0</v>
      </c>
      <c r="K263" s="196">
        <f t="shared" si="36"/>
        <v>0</v>
      </c>
      <c r="L263" s="204">
        <f t="shared" si="37"/>
        <v>0</v>
      </c>
      <c r="M263" s="62">
        <f t="shared" si="38"/>
        <v>0.20272840820281032</v>
      </c>
      <c r="N263" s="62">
        <f t="shared" si="39"/>
        <v>5.2670958877648194E-2</v>
      </c>
      <c r="O263" s="62">
        <f t="shared" si="40"/>
        <v>0</v>
      </c>
    </row>
    <row r="264" spans="1:15" s="51" customFormat="1" x14ac:dyDescent="0.25">
      <c r="A264" s="115">
        <v>11203</v>
      </c>
      <c r="B264" s="72" t="s">
        <v>332</v>
      </c>
      <c r="C264" s="160">
        <v>203288</v>
      </c>
      <c r="D264" s="160">
        <v>2187266</v>
      </c>
      <c r="E264" s="113">
        <f t="shared" si="33"/>
        <v>9.2941599238501399E-2</v>
      </c>
      <c r="F264" s="114">
        <f t="shared" si="34"/>
        <v>2.0998177049073485E-2</v>
      </c>
      <c r="H264" s="197">
        <v>203288</v>
      </c>
      <c r="I264" s="197">
        <v>2187266</v>
      </c>
      <c r="J264" s="159">
        <f t="shared" si="35"/>
        <v>0</v>
      </c>
      <c r="K264" s="196">
        <f t="shared" si="36"/>
        <v>0</v>
      </c>
      <c r="L264" s="204">
        <f t="shared" si="37"/>
        <v>0</v>
      </c>
      <c r="M264" s="62">
        <f t="shared" si="38"/>
        <v>9.2941599238501399E-2</v>
      </c>
      <c r="N264" s="62">
        <f t="shared" si="39"/>
        <v>2.0998177049073485E-2</v>
      </c>
      <c r="O264" s="62">
        <f t="shared" si="40"/>
        <v>0</v>
      </c>
    </row>
    <row r="265" spans="1:15" s="51" customFormat="1" x14ac:dyDescent="0.25">
      <c r="A265" s="115">
        <v>11301</v>
      </c>
      <c r="B265" s="72" t="s">
        <v>146</v>
      </c>
      <c r="C265" s="160">
        <v>490816</v>
      </c>
      <c r="D265" s="160">
        <v>2354228</v>
      </c>
      <c r="E265" s="113">
        <f t="shared" si="33"/>
        <v>0.20848278076719842</v>
      </c>
      <c r="F265" s="114">
        <f t="shared" si="34"/>
        <v>5.4331058014434754E-2</v>
      </c>
      <c r="H265" s="197">
        <v>490816</v>
      </c>
      <c r="I265" s="197">
        <v>2354228</v>
      </c>
      <c r="J265" s="159">
        <f t="shared" si="35"/>
        <v>0</v>
      </c>
      <c r="K265" s="196">
        <f t="shared" si="36"/>
        <v>0</v>
      </c>
      <c r="L265" s="204">
        <f t="shared" si="37"/>
        <v>0</v>
      </c>
      <c r="M265" s="62">
        <f t="shared" si="38"/>
        <v>0.20848278076719842</v>
      </c>
      <c r="N265" s="62">
        <f t="shared" si="39"/>
        <v>5.4331058014434754E-2</v>
      </c>
      <c r="O265" s="62">
        <f t="shared" si="40"/>
        <v>0</v>
      </c>
    </row>
    <row r="266" spans="1:15" s="51" customFormat="1" x14ac:dyDescent="0.25">
      <c r="A266" s="115">
        <v>11302</v>
      </c>
      <c r="B266" s="72" t="s">
        <v>4</v>
      </c>
      <c r="C266" s="160">
        <v>79453</v>
      </c>
      <c r="D266" s="160">
        <v>1146008</v>
      </c>
      <c r="E266" s="113">
        <f t="shared" si="33"/>
        <v>6.9330231551612206E-2</v>
      </c>
      <c r="F266" s="114">
        <f t="shared" si="34"/>
        <v>1.4186450718051167E-2</v>
      </c>
      <c r="H266" s="197">
        <v>79453</v>
      </c>
      <c r="I266" s="197">
        <v>1146008</v>
      </c>
      <c r="J266" s="159">
        <f t="shared" si="35"/>
        <v>0</v>
      </c>
      <c r="K266" s="196">
        <f t="shared" si="36"/>
        <v>0</v>
      </c>
      <c r="L266" s="204">
        <f t="shared" si="37"/>
        <v>0</v>
      </c>
      <c r="M266" s="62">
        <f t="shared" si="38"/>
        <v>6.9330231551612206E-2</v>
      </c>
      <c r="N266" s="62">
        <f t="shared" si="39"/>
        <v>1.4186450718051167E-2</v>
      </c>
      <c r="O266" s="62">
        <f t="shared" si="40"/>
        <v>0</v>
      </c>
    </row>
    <row r="267" spans="1:15" s="51" customFormat="1" x14ac:dyDescent="0.25">
      <c r="A267" s="115">
        <v>11303</v>
      </c>
      <c r="B267" s="72" t="s">
        <v>192</v>
      </c>
      <c r="C267" s="160">
        <v>1146806</v>
      </c>
      <c r="D267" s="160">
        <v>1675154</v>
      </c>
      <c r="E267" s="113">
        <f t="shared" si="33"/>
        <v>0.6845973564221558</v>
      </c>
      <c r="F267" s="114">
        <f t="shared" si="34"/>
        <v>0.1916870229284553</v>
      </c>
      <c r="H267" s="197">
        <v>1146806</v>
      </c>
      <c r="I267" s="197">
        <v>1675154</v>
      </c>
      <c r="J267" s="159">
        <f t="shared" si="35"/>
        <v>0</v>
      </c>
      <c r="K267" s="196">
        <f t="shared" si="36"/>
        <v>0</v>
      </c>
      <c r="L267" s="204">
        <f t="shared" si="37"/>
        <v>0</v>
      </c>
      <c r="M267" s="62">
        <f t="shared" si="38"/>
        <v>0.6845973564221558</v>
      </c>
      <c r="N267" s="62">
        <f t="shared" si="39"/>
        <v>0.1916870229284553</v>
      </c>
      <c r="O267" s="62">
        <f t="shared" si="40"/>
        <v>0</v>
      </c>
    </row>
    <row r="268" spans="1:15" s="51" customFormat="1" x14ac:dyDescent="0.25">
      <c r="A268" s="115">
        <v>11401</v>
      </c>
      <c r="B268" s="72" t="s">
        <v>240</v>
      </c>
      <c r="C268" s="160">
        <v>804432</v>
      </c>
      <c r="D268" s="160">
        <v>3271042</v>
      </c>
      <c r="E268" s="113">
        <f t="shared" si="33"/>
        <v>0.24592530453598577</v>
      </c>
      <c r="F268" s="114">
        <f t="shared" si="34"/>
        <v>6.5132983105686437E-2</v>
      </c>
      <c r="H268" s="197">
        <v>804432</v>
      </c>
      <c r="I268" s="197">
        <v>3271042</v>
      </c>
      <c r="J268" s="159">
        <f t="shared" si="35"/>
        <v>0</v>
      </c>
      <c r="K268" s="196">
        <f t="shared" si="36"/>
        <v>0</v>
      </c>
      <c r="L268" s="204">
        <f t="shared" si="37"/>
        <v>0</v>
      </c>
      <c r="M268" s="62">
        <f t="shared" si="38"/>
        <v>0.24592530453598577</v>
      </c>
      <c r="N268" s="62">
        <f t="shared" si="39"/>
        <v>6.5132983105686437E-2</v>
      </c>
      <c r="O268" s="62">
        <f t="shared" si="40"/>
        <v>0</v>
      </c>
    </row>
    <row r="269" spans="1:15" s="51" customFormat="1" x14ac:dyDescent="0.25">
      <c r="A269" s="115">
        <v>11402</v>
      </c>
      <c r="B269" s="72" t="s">
        <v>212</v>
      </c>
      <c r="C269" s="160">
        <v>151885</v>
      </c>
      <c r="D269" s="160">
        <v>1417377</v>
      </c>
      <c r="E269" s="113">
        <f t="shared" si="33"/>
        <v>0.10715921028773573</v>
      </c>
      <c r="F269" s="114">
        <f t="shared" si="34"/>
        <v>2.5099865559141444E-2</v>
      </c>
      <c r="H269" s="197">
        <v>151885</v>
      </c>
      <c r="I269" s="197">
        <v>1417377</v>
      </c>
      <c r="J269" s="159">
        <f t="shared" si="35"/>
        <v>0</v>
      </c>
      <c r="K269" s="196">
        <f t="shared" si="36"/>
        <v>0</v>
      </c>
      <c r="L269" s="204">
        <f t="shared" si="37"/>
        <v>0</v>
      </c>
      <c r="M269" s="62">
        <f t="shared" si="38"/>
        <v>0.10715921028773573</v>
      </c>
      <c r="N269" s="62">
        <f t="shared" si="39"/>
        <v>2.5099865559141444E-2</v>
      </c>
      <c r="O269" s="62">
        <f t="shared" si="40"/>
        <v>0</v>
      </c>
    </row>
    <row r="270" spans="1:15" s="51" customFormat="1" x14ac:dyDescent="0.25">
      <c r="A270" s="115">
        <v>12101</v>
      </c>
      <c r="B270" s="72" t="s">
        <v>193</v>
      </c>
      <c r="C270" s="160">
        <v>21472907</v>
      </c>
      <c r="D270" s="160">
        <v>24332131</v>
      </c>
      <c r="E270" s="113">
        <f t="shared" si="33"/>
        <v>0.88249183764463535</v>
      </c>
      <c r="F270" s="114">
        <f t="shared" si="34"/>
        <v>0.24877829635162418</v>
      </c>
      <c r="H270" s="197">
        <v>21472907</v>
      </c>
      <c r="I270" s="197">
        <v>24332131</v>
      </c>
      <c r="J270" s="159">
        <f t="shared" si="35"/>
        <v>0</v>
      </c>
      <c r="K270" s="196">
        <f t="shared" si="36"/>
        <v>0</v>
      </c>
      <c r="L270" s="204">
        <f t="shared" si="37"/>
        <v>0</v>
      </c>
      <c r="M270" s="62">
        <f t="shared" si="38"/>
        <v>0.88249183764463535</v>
      </c>
      <c r="N270" s="62">
        <f t="shared" si="39"/>
        <v>0.24877829635162418</v>
      </c>
      <c r="O270" s="62">
        <f t="shared" si="40"/>
        <v>0</v>
      </c>
    </row>
    <row r="271" spans="1:15" s="51" customFormat="1" x14ac:dyDescent="0.25">
      <c r="A271" s="115">
        <v>12102</v>
      </c>
      <c r="B271" s="72" t="s">
        <v>194</v>
      </c>
      <c r="C271" s="160">
        <v>182186</v>
      </c>
      <c r="D271" s="160">
        <v>1955454</v>
      </c>
      <c r="E271" s="113">
        <f t="shared" si="33"/>
        <v>9.3168133845132645E-2</v>
      </c>
      <c r="F271" s="114">
        <f t="shared" si="34"/>
        <v>2.1063530812791911E-2</v>
      </c>
      <c r="H271" s="197">
        <v>182186</v>
      </c>
      <c r="I271" s="197">
        <v>1955454</v>
      </c>
      <c r="J271" s="159">
        <f t="shared" si="35"/>
        <v>0</v>
      </c>
      <c r="K271" s="196">
        <f t="shared" si="36"/>
        <v>0</v>
      </c>
      <c r="L271" s="204">
        <f t="shared" si="37"/>
        <v>0</v>
      </c>
      <c r="M271" s="62">
        <f t="shared" si="38"/>
        <v>9.3168133845132645E-2</v>
      </c>
      <c r="N271" s="62">
        <f t="shared" si="39"/>
        <v>2.1063530812791911E-2</v>
      </c>
      <c r="O271" s="62">
        <f t="shared" si="40"/>
        <v>0</v>
      </c>
    </row>
    <row r="272" spans="1:15" s="51" customFormat="1" x14ac:dyDescent="0.25">
      <c r="A272" s="115">
        <v>12103</v>
      </c>
      <c r="B272" s="72" t="s">
        <v>333</v>
      </c>
      <c r="C272" s="160">
        <v>773055</v>
      </c>
      <c r="D272" s="160">
        <v>2417389</v>
      </c>
      <c r="E272" s="113">
        <f t="shared" si="33"/>
        <v>0.31978924368399131</v>
      </c>
      <c r="F272" s="114">
        <f t="shared" si="34"/>
        <v>8.6442250145176133E-2</v>
      </c>
      <c r="H272" s="197">
        <v>773055</v>
      </c>
      <c r="I272" s="197">
        <v>2417389</v>
      </c>
      <c r="J272" s="159">
        <f t="shared" si="35"/>
        <v>0</v>
      </c>
      <c r="K272" s="196">
        <f t="shared" si="36"/>
        <v>0</v>
      </c>
      <c r="L272" s="204">
        <f t="shared" si="37"/>
        <v>0</v>
      </c>
      <c r="M272" s="62">
        <f t="shared" si="38"/>
        <v>0.31978924368399131</v>
      </c>
      <c r="N272" s="62">
        <f t="shared" si="39"/>
        <v>8.6442250145176133E-2</v>
      </c>
      <c r="O272" s="62">
        <f t="shared" si="40"/>
        <v>0</v>
      </c>
    </row>
    <row r="273" spans="1:15" s="51" customFormat="1" x14ac:dyDescent="0.25">
      <c r="A273" s="115">
        <v>12104</v>
      </c>
      <c r="B273" s="72" t="s">
        <v>334</v>
      </c>
      <c r="C273" s="160">
        <v>624990</v>
      </c>
      <c r="D273" s="160">
        <v>1315454</v>
      </c>
      <c r="E273" s="113">
        <f t="shared" si="33"/>
        <v>0.47511353494687003</v>
      </c>
      <c r="F273" s="114">
        <f t="shared" si="34"/>
        <v>0.13125230006152327</v>
      </c>
      <c r="H273" s="197">
        <v>624990</v>
      </c>
      <c r="I273" s="197">
        <v>1315454</v>
      </c>
      <c r="J273" s="159">
        <f t="shared" si="35"/>
        <v>0</v>
      </c>
      <c r="K273" s="196">
        <f t="shared" si="36"/>
        <v>0</v>
      </c>
      <c r="L273" s="204">
        <f t="shared" si="37"/>
        <v>0</v>
      </c>
      <c r="M273" s="62">
        <f t="shared" si="38"/>
        <v>0.47511353494687003</v>
      </c>
      <c r="N273" s="62">
        <f t="shared" si="39"/>
        <v>0.13125230006152327</v>
      </c>
      <c r="O273" s="62">
        <f t="shared" si="40"/>
        <v>0</v>
      </c>
    </row>
    <row r="274" spans="1:15" s="51" customFormat="1" x14ac:dyDescent="0.25">
      <c r="A274" s="115">
        <v>12201</v>
      </c>
      <c r="B274" s="72" t="s">
        <v>43</v>
      </c>
      <c r="C274" s="160">
        <v>372031</v>
      </c>
      <c r="D274" s="160">
        <v>2513587</v>
      </c>
      <c r="E274" s="113">
        <f t="shared" si="33"/>
        <v>0.14800800608851017</v>
      </c>
      <c r="F274" s="114">
        <f t="shared" si="34"/>
        <v>3.6884478023636459E-2</v>
      </c>
      <c r="H274" s="197">
        <v>372031</v>
      </c>
      <c r="I274" s="197">
        <v>2513587</v>
      </c>
      <c r="J274" s="159">
        <f t="shared" si="35"/>
        <v>0</v>
      </c>
      <c r="K274" s="196">
        <f t="shared" si="36"/>
        <v>0</v>
      </c>
      <c r="L274" s="204">
        <f t="shared" si="37"/>
        <v>0</v>
      </c>
      <c r="M274" s="62">
        <f t="shared" si="38"/>
        <v>0.14800800608851017</v>
      </c>
      <c r="N274" s="62">
        <f t="shared" si="39"/>
        <v>3.6884478023636459E-2</v>
      </c>
      <c r="O274" s="62">
        <f t="shared" si="40"/>
        <v>0</v>
      </c>
    </row>
    <row r="275" spans="1:15" s="51" customFormat="1" x14ac:dyDescent="0.25">
      <c r="A275" s="115">
        <v>12301</v>
      </c>
      <c r="B275" s="72" t="s">
        <v>195</v>
      </c>
      <c r="C275" s="160">
        <v>1031638</v>
      </c>
      <c r="D275" s="160">
        <v>2461843</v>
      </c>
      <c r="E275" s="113">
        <f t="shared" si="33"/>
        <v>0.41905109302258509</v>
      </c>
      <c r="F275" s="114">
        <f t="shared" si="34"/>
        <v>0.11507864943267339</v>
      </c>
      <c r="H275" s="197">
        <v>1031638</v>
      </c>
      <c r="I275" s="197">
        <v>2461843</v>
      </c>
      <c r="J275" s="159">
        <f t="shared" si="35"/>
        <v>0</v>
      </c>
      <c r="K275" s="196">
        <f t="shared" si="36"/>
        <v>0</v>
      </c>
      <c r="L275" s="204">
        <f t="shared" si="37"/>
        <v>0</v>
      </c>
      <c r="M275" s="62">
        <f t="shared" si="38"/>
        <v>0.41905109302258509</v>
      </c>
      <c r="N275" s="62">
        <f t="shared" si="39"/>
        <v>0.11507864943267339</v>
      </c>
      <c r="O275" s="62">
        <f t="shared" si="40"/>
        <v>0</v>
      </c>
    </row>
    <row r="276" spans="1:15" s="51" customFormat="1" x14ac:dyDescent="0.25">
      <c r="A276" s="115">
        <v>12302</v>
      </c>
      <c r="B276" s="72" t="s">
        <v>335</v>
      </c>
      <c r="C276" s="160">
        <v>351805</v>
      </c>
      <c r="D276" s="160">
        <v>1624939</v>
      </c>
      <c r="E276" s="113">
        <f t="shared" si="33"/>
        <v>0.21650351182413616</v>
      </c>
      <c r="F276" s="114">
        <f t="shared" si="34"/>
        <v>5.6644986866803977E-2</v>
      </c>
      <c r="H276" s="197">
        <v>351805</v>
      </c>
      <c r="I276" s="197">
        <v>1624939</v>
      </c>
      <c r="J276" s="159">
        <f t="shared" si="35"/>
        <v>0</v>
      </c>
      <c r="K276" s="196">
        <f t="shared" si="36"/>
        <v>0</v>
      </c>
      <c r="L276" s="204">
        <f t="shared" si="37"/>
        <v>0</v>
      </c>
      <c r="M276" s="62">
        <f t="shared" si="38"/>
        <v>0.21650351182413616</v>
      </c>
      <c r="N276" s="62">
        <f t="shared" si="39"/>
        <v>5.6644986866803977E-2</v>
      </c>
      <c r="O276" s="62">
        <f t="shared" si="40"/>
        <v>0</v>
      </c>
    </row>
    <row r="277" spans="1:15" s="51" customFormat="1" x14ac:dyDescent="0.25">
      <c r="A277" s="115">
        <v>12303</v>
      </c>
      <c r="B277" s="72" t="s">
        <v>336</v>
      </c>
      <c r="C277" s="160">
        <v>117703</v>
      </c>
      <c r="D277" s="160">
        <v>1536046</v>
      </c>
      <c r="E277" s="113">
        <f t="shared" si="33"/>
        <v>7.6627262464795981E-2</v>
      </c>
      <c r="F277" s="114">
        <f t="shared" si="34"/>
        <v>1.6291596776033142E-2</v>
      </c>
      <c r="H277" s="197">
        <v>117703</v>
      </c>
      <c r="I277" s="197">
        <v>1536046</v>
      </c>
      <c r="J277" s="159">
        <f t="shared" si="35"/>
        <v>0</v>
      </c>
      <c r="K277" s="196">
        <f t="shared" si="36"/>
        <v>0</v>
      </c>
      <c r="L277" s="204">
        <f t="shared" si="37"/>
        <v>0</v>
      </c>
      <c r="M277" s="62">
        <f t="shared" si="38"/>
        <v>7.6627262464795981E-2</v>
      </c>
      <c r="N277" s="62">
        <f t="shared" si="39"/>
        <v>1.6291596776033142E-2</v>
      </c>
      <c r="O277" s="62">
        <f t="shared" si="40"/>
        <v>0</v>
      </c>
    </row>
    <row r="278" spans="1:15" s="51" customFormat="1" x14ac:dyDescent="0.25">
      <c r="A278" s="115">
        <v>12401</v>
      </c>
      <c r="B278" s="72" t="s">
        <v>337</v>
      </c>
      <c r="C278" s="160">
        <v>3432927</v>
      </c>
      <c r="D278" s="160">
        <v>5215856</v>
      </c>
      <c r="E278" s="113">
        <f t="shared" si="33"/>
        <v>0.65817135289011042</v>
      </c>
      <c r="F278" s="114">
        <f t="shared" si="34"/>
        <v>0.18406329242414929</v>
      </c>
      <c r="H278" s="197">
        <v>3432927</v>
      </c>
      <c r="I278" s="197">
        <v>5215856</v>
      </c>
      <c r="J278" s="159">
        <f t="shared" si="35"/>
        <v>0</v>
      </c>
      <c r="K278" s="196">
        <f t="shared" si="36"/>
        <v>0</v>
      </c>
      <c r="L278" s="204">
        <f t="shared" si="37"/>
        <v>0</v>
      </c>
      <c r="M278" s="62">
        <f t="shared" si="38"/>
        <v>0.65817135289011042</v>
      </c>
      <c r="N278" s="62">
        <f t="shared" si="39"/>
        <v>0.18406329242414929</v>
      </c>
      <c r="O278" s="62">
        <f t="shared" si="40"/>
        <v>0</v>
      </c>
    </row>
    <row r="279" spans="1:15" s="51" customFormat="1" x14ac:dyDescent="0.25">
      <c r="A279" s="115">
        <v>12402</v>
      </c>
      <c r="B279" s="72" t="s">
        <v>338</v>
      </c>
      <c r="C279" s="160">
        <v>373541</v>
      </c>
      <c r="D279" s="160">
        <v>1717162</v>
      </c>
      <c r="E279" s="113">
        <f t="shared" si="33"/>
        <v>0.21753393098612711</v>
      </c>
      <c r="F279" s="114">
        <f t="shared" si="34"/>
        <v>5.6942256107230957E-2</v>
      </c>
      <c r="H279" s="197">
        <v>373541</v>
      </c>
      <c r="I279" s="197">
        <v>1717162</v>
      </c>
      <c r="J279" s="159">
        <f t="shared" si="35"/>
        <v>0</v>
      </c>
      <c r="K279" s="196">
        <f t="shared" si="36"/>
        <v>0</v>
      </c>
      <c r="L279" s="204">
        <f t="shared" si="37"/>
        <v>0</v>
      </c>
      <c r="M279" s="62">
        <f t="shared" si="38"/>
        <v>0.21753393098612711</v>
      </c>
      <c r="N279" s="62">
        <f t="shared" si="39"/>
        <v>5.6942256107230957E-2</v>
      </c>
      <c r="O279" s="62">
        <f t="shared" si="40"/>
        <v>0</v>
      </c>
    </row>
    <row r="280" spans="1:15" s="51" customFormat="1" x14ac:dyDescent="0.25">
      <c r="A280" s="115">
        <v>13101</v>
      </c>
      <c r="B280" s="72" t="s">
        <v>213</v>
      </c>
      <c r="C280" s="160">
        <v>229836627</v>
      </c>
      <c r="D280" s="160">
        <v>109361298</v>
      </c>
      <c r="E280" s="113">
        <f t="shared" si="33"/>
        <v>2.1016267290463211</v>
      </c>
      <c r="F280" s="114">
        <f t="shared" si="34"/>
        <v>0.60049079987763254</v>
      </c>
      <c r="H280" s="197">
        <v>229836627</v>
      </c>
      <c r="I280" s="197">
        <v>109361298</v>
      </c>
      <c r="J280" s="159">
        <f t="shared" si="35"/>
        <v>0</v>
      </c>
      <c r="K280" s="196">
        <f t="shared" si="36"/>
        <v>0</v>
      </c>
      <c r="L280" s="204">
        <f t="shared" si="37"/>
        <v>0</v>
      </c>
      <c r="M280" s="62">
        <f t="shared" si="38"/>
        <v>2.1016267290463211</v>
      </c>
      <c r="N280" s="62">
        <f t="shared" si="39"/>
        <v>0.60049079987763254</v>
      </c>
      <c r="O280" s="62">
        <f t="shared" si="40"/>
        <v>0</v>
      </c>
    </row>
    <row r="281" spans="1:15" s="51" customFormat="1" x14ac:dyDescent="0.25">
      <c r="A281" s="115">
        <v>13102</v>
      </c>
      <c r="B281" s="72" t="s">
        <v>98</v>
      </c>
      <c r="C281" s="160">
        <v>25295690</v>
      </c>
      <c r="D281" s="160">
        <v>18771123</v>
      </c>
      <c r="E281" s="113">
        <f t="shared" si="33"/>
        <v>1.3475853309362471</v>
      </c>
      <c r="F281" s="114">
        <f t="shared" si="34"/>
        <v>0.38295475053478378</v>
      </c>
      <c r="H281" s="197">
        <v>25295690</v>
      </c>
      <c r="I281" s="197">
        <v>18771123</v>
      </c>
      <c r="J281" s="159">
        <f t="shared" si="35"/>
        <v>0</v>
      </c>
      <c r="K281" s="196">
        <f t="shared" si="36"/>
        <v>0</v>
      </c>
      <c r="L281" s="204">
        <f t="shared" si="37"/>
        <v>0</v>
      </c>
      <c r="M281" s="62">
        <f t="shared" si="38"/>
        <v>1.3475853309362471</v>
      </c>
      <c r="N281" s="62">
        <f t="shared" si="39"/>
        <v>0.38295475053478378</v>
      </c>
      <c r="O281" s="62">
        <f t="shared" si="40"/>
        <v>0</v>
      </c>
    </row>
    <row r="282" spans="1:15" s="51" customFormat="1" x14ac:dyDescent="0.25">
      <c r="A282" s="115">
        <v>13103</v>
      </c>
      <c r="B282" s="72" t="s">
        <v>107</v>
      </c>
      <c r="C282" s="160">
        <v>6504079</v>
      </c>
      <c r="D282" s="160">
        <v>17479245</v>
      </c>
      <c r="E282" s="113">
        <f t="shared" si="33"/>
        <v>0.37210297126677955</v>
      </c>
      <c r="F282" s="114">
        <f t="shared" si="34"/>
        <v>0.10153442101706839</v>
      </c>
      <c r="H282" s="197">
        <v>6504079</v>
      </c>
      <c r="I282" s="197">
        <v>17479245</v>
      </c>
      <c r="J282" s="159">
        <f t="shared" si="35"/>
        <v>0</v>
      </c>
      <c r="K282" s="196">
        <f t="shared" si="36"/>
        <v>0</v>
      </c>
      <c r="L282" s="204">
        <f t="shared" si="37"/>
        <v>0</v>
      </c>
      <c r="M282" s="62">
        <f t="shared" si="38"/>
        <v>0.37210297126677955</v>
      </c>
      <c r="N282" s="62">
        <f t="shared" si="39"/>
        <v>0.10153442101706839</v>
      </c>
      <c r="O282" s="62">
        <f t="shared" si="40"/>
        <v>0</v>
      </c>
    </row>
    <row r="283" spans="1:15" s="51" customFormat="1" x14ac:dyDescent="0.25">
      <c r="A283" s="115">
        <v>13104</v>
      </c>
      <c r="B283" s="72" t="s">
        <v>64</v>
      </c>
      <c r="C283" s="160">
        <v>17432260</v>
      </c>
      <c r="D283" s="160">
        <v>18198678</v>
      </c>
      <c r="E283" s="113">
        <f t="shared" si="33"/>
        <v>0.95788606183372216</v>
      </c>
      <c r="F283" s="114">
        <f t="shared" si="34"/>
        <v>0.27052904069334111</v>
      </c>
      <c r="H283" s="197">
        <v>17432260</v>
      </c>
      <c r="I283" s="197">
        <v>18198678</v>
      </c>
      <c r="J283" s="159">
        <f t="shared" si="35"/>
        <v>0</v>
      </c>
      <c r="K283" s="196">
        <f t="shared" si="36"/>
        <v>0</v>
      </c>
      <c r="L283" s="204">
        <f t="shared" si="37"/>
        <v>0</v>
      </c>
      <c r="M283" s="62">
        <f t="shared" si="38"/>
        <v>0.95788606183372216</v>
      </c>
      <c r="N283" s="62">
        <f t="shared" si="39"/>
        <v>0.27052904069334111</v>
      </c>
      <c r="O283" s="62">
        <f t="shared" si="40"/>
        <v>0</v>
      </c>
    </row>
    <row r="284" spans="1:15" s="51" customFormat="1" x14ac:dyDescent="0.25">
      <c r="A284" s="115">
        <v>13105</v>
      </c>
      <c r="B284" s="72" t="s">
        <v>278</v>
      </c>
      <c r="C284" s="160">
        <v>9356882</v>
      </c>
      <c r="D284" s="160">
        <v>24477031</v>
      </c>
      <c r="E284" s="113">
        <f t="shared" si="33"/>
        <v>0.38227193486007349</v>
      </c>
      <c r="F284" s="114">
        <f t="shared" si="34"/>
        <v>0.10446810101334029</v>
      </c>
      <c r="H284" s="197">
        <v>9356882</v>
      </c>
      <c r="I284" s="197">
        <v>24477031</v>
      </c>
      <c r="J284" s="159">
        <f t="shared" si="35"/>
        <v>0</v>
      </c>
      <c r="K284" s="196">
        <f t="shared" si="36"/>
        <v>0</v>
      </c>
      <c r="L284" s="204">
        <f t="shared" si="37"/>
        <v>0</v>
      </c>
      <c r="M284" s="62">
        <f t="shared" si="38"/>
        <v>0.38227193486007349</v>
      </c>
      <c r="N284" s="62">
        <f t="shared" si="39"/>
        <v>0.10446810101334029</v>
      </c>
      <c r="O284" s="62">
        <f t="shared" si="40"/>
        <v>0</v>
      </c>
    </row>
    <row r="285" spans="1:15" s="51" customFormat="1" x14ac:dyDescent="0.25">
      <c r="A285" s="115">
        <v>13106</v>
      </c>
      <c r="B285" s="72" t="s">
        <v>66</v>
      </c>
      <c r="C285" s="160">
        <v>31256653</v>
      </c>
      <c r="D285" s="160">
        <v>24589483</v>
      </c>
      <c r="E285" s="113">
        <f t="shared" si="33"/>
        <v>1.271139088202871</v>
      </c>
      <c r="F285" s="114">
        <f t="shared" si="34"/>
        <v>0.36090050567103499</v>
      </c>
      <c r="H285" s="197">
        <v>31256653</v>
      </c>
      <c r="I285" s="197">
        <v>24589483</v>
      </c>
      <c r="J285" s="159">
        <f t="shared" si="35"/>
        <v>0</v>
      </c>
      <c r="K285" s="196">
        <f t="shared" si="36"/>
        <v>0</v>
      </c>
      <c r="L285" s="204">
        <f t="shared" si="37"/>
        <v>0</v>
      </c>
      <c r="M285" s="62">
        <f t="shared" si="38"/>
        <v>1.271139088202871</v>
      </c>
      <c r="N285" s="62">
        <f t="shared" si="39"/>
        <v>0.36090050567103499</v>
      </c>
      <c r="O285" s="62">
        <f t="shared" si="40"/>
        <v>0</v>
      </c>
    </row>
    <row r="286" spans="1:15" s="51" customFormat="1" x14ac:dyDescent="0.25">
      <c r="A286" s="115">
        <v>13107</v>
      </c>
      <c r="B286" s="72" t="s">
        <v>78</v>
      </c>
      <c r="C286" s="160">
        <v>43031060</v>
      </c>
      <c r="D286" s="160">
        <v>22053869</v>
      </c>
      <c r="E286" s="113">
        <f t="shared" si="33"/>
        <v>1.9511796320183092</v>
      </c>
      <c r="F286" s="114">
        <f t="shared" si="34"/>
        <v>0.55708778884322196</v>
      </c>
      <c r="H286" s="197">
        <v>43031060</v>
      </c>
      <c r="I286" s="197">
        <v>22053869</v>
      </c>
      <c r="J286" s="159">
        <f t="shared" si="35"/>
        <v>0</v>
      </c>
      <c r="K286" s="196">
        <f t="shared" si="36"/>
        <v>0</v>
      </c>
      <c r="L286" s="204">
        <f t="shared" si="37"/>
        <v>0</v>
      </c>
      <c r="M286" s="62">
        <f t="shared" si="38"/>
        <v>1.9511796320183092</v>
      </c>
      <c r="N286" s="62">
        <f t="shared" si="39"/>
        <v>0.55708778884322196</v>
      </c>
      <c r="O286" s="62">
        <f t="shared" si="40"/>
        <v>0</v>
      </c>
    </row>
    <row r="287" spans="1:15" s="51" customFormat="1" x14ac:dyDescent="0.25">
      <c r="A287" s="115">
        <v>13108</v>
      </c>
      <c r="B287" s="72" t="s">
        <v>196</v>
      </c>
      <c r="C287" s="160">
        <v>16076369</v>
      </c>
      <c r="D287" s="160">
        <v>13883455</v>
      </c>
      <c r="E287" s="113">
        <f t="shared" si="33"/>
        <v>1.1579516049859346</v>
      </c>
      <c r="F287" s="114">
        <f t="shared" si="34"/>
        <v>0.32824665139223047</v>
      </c>
      <c r="H287" s="197">
        <v>16076369</v>
      </c>
      <c r="I287" s="197">
        <v>13883455</v>
      </c>
      <c r="J287" s="159">
        <f t="shared" si="35"/>
        <v>0</v>
      </c>
      <c r="K287" s="196">
        <f t="shared" si="36"/>
        <v>0</v>
      </c>
      <c r="L287" s="204">
        <f t="shared" si="37"/>
        <v>0</v>
      </c>
      <c r="M287" s="62">
        <f t="shared" si="38"/>
        <v>1.1579516049859346</v>
      </c>
      <c r="N287" s="62">
        <f t="shared" si="39"/>
        <v>0.32824665139223047</v>
      </c>
      <c r="O287" s="62">
        <f t="shared" si="40"/>
        <v>0</v>
      </c>
    </row>
    <row r="288" spans="1:15" s="51" customFormat="1" x14ac:dyDescent="0.25">
      <c r="A288" s="115">
        <v>13109</v>
      </c>
      <c r="B288" s="72" t="s">
        <v>108</v>
      </c>
      <c r="C288" s="160">
        <v>14040082</v>
      </c>
      <c r="D288" s="160">
        <v>12092519</v>
      </c>
      <c r="E288" s="113">
        <f t="shared" si="33"/>
        <v>1.1610551945380445</v>
      </c>
      <c r="F288" s="114">
        <f t="shared" si="34"/>
        <v>0.32914201683455224</v>
      </c>
      <c r="H288" s="197">
        <v>14040082</v>
      </c>
      <c r="I288" s="197">
        <v>12092519</v>
      </c>
      <c r="J288" s="159">
        <f t="shared" si="35"/>
        <v>0</v>
      </c>
      <c r="K288" s="196">
        <f t="shared" si="36"/>
        <v>0</v>
      </c>
      <c r="L288" s="204">
        <f t="shared" si="37"/>
        <v>0</v>
      </c>
      <c r="M288" s="62">
        <f t="shared" si="38"/>
        <v>1.1610551945380445</v>
      </c>
      <c r="N288" s="62">
        <f t="shared" si="39"/>
        <v>0.32914201683455224</v>
      </c>
      <c r="O288" s="62">
        <f t="shared" si="40"/>
        <v>0</v>
      </c>
    </row>
    <row r="289" spans="1:15" s="51" customFormat="1" x14ac:dyDescent="0.25">
      <c r="A289" s="115">
        <v>13110</v>
      </c>
      <c r="B289" s="72" t="s">
        <v>339</v>
      </c>
      <c r="C289" s="160">
        <v>34654099</v>
      </c>
      <c r="D289" s="160">
        <v>37473685</v>
      </c>
      <c r="E289" s="113">
        <f t="shared" si="33"/>
        <v>0.9247582403491944</v>
      </c>
      <c r="F289" s="114">
        <f t="shared" si="34"/>
        <v>0.26097187920705978</v>
      </c>
      <c r="H289" s="197">
        <v>34654099</v>
      </c>
      <c r="I289" s="197">
        <v>37473685</v>
      </c>
      <c r="J289" s="159">
        <f t="shared" si="35"/>
        <v>0</v>
      </c>
      <c r="K289" s="196">
        <f t="shared" si="36"/>
        <v>0</v>
      </c>
      <c r="L289" s="204">
        <f t="shared" si="37"/>
        <v>0</v>
      </c>
      <c r="M289" s="62">
        <f t="shared" si="38"/>
        <v>0.9247582403491944</v>
      </c>
      <c r="N289" s="62">
        <f t="shared" si="39"/>
        <v>0.26097187920705978</v>
      </c>
      <c r="O289" s="62">
        <f t="shared" si="40"/>
        <v>0</v>
      </c>
    </row>
    <row r="290" spans="1:15" s="51" customFormat="1" x14ac:dyDescent="0.25">
      <c r="A290" s="115">
        <v>13111</v>
      </c>
      <c r="B290" s="72" t="s">
        <v>279</v>
      </c>
      <c r="C290" s="160">
        <v>7480458</v>
      </c>
      <c r="D290" s="160">
        <v>15731599</v>
      </c>
      <c r="E290" s="113">
        <f t="shared" si="33"/>
        <v>0.47550525537804517</v>
      </c>
      <c r="F290" s="114">
        <f t="shared" si="34"/>
        <v>0.13136530886350456</v>
      </c>
      <c r="H290" s="197">
        <v>7480458</v>
      </c>
      <c r="I290" s="197">
        <v>15731599</v>
      </c>
      <c r="J290" s="159">
        <f t="shared" si="35"/>
        <v>0</v>
      </c>
      <c r="K290" s="196">
        <f t="shared" si="36"/>
        <v>0</v>
      </c>
      <c r="L290" s="204">
        <f t="shared" si="37"/>
        <v>0</v>
      </c>
      <c r="M290" s="62">
        <f t="shared" si="38"/>
        <v>0.47550525537804517</v>
      </c>
      <c r="N290" s="62">
        <f t="shared" si="39"/>
        <v>0.13136530886350456</v>
      </c>
      <c r="O290" s="62">
        <f t="shared" si="40"/>
        <v>0</v>
      </c>
    </row>
    <row r="291" spans="1:15" s="51" customFormat="1" x14ac:dyDescent="0.25">
      <c r="A291" s="115">
        <v>13112</v>
      </c>
      <c r="B291" s="72" t="s">
        <v>131</v>
      </c>
      <c r="C291" s="160">
        <v>6712717</v>
      </c>
      <c r="D291" s="160">
        <v>19512219</v>
      </c>
      <c r="E291" s="113">
        <f t="shared" si="33"/>
        <v>0.34402632524778448</v>
      </c>
      <c r="F291" s="114">
        <f t="shared" si="34"/>
        <v>9.3434490868567158E-2</v>
      </c>
      <c r="H291" s="197">
        <v>6712717</v>
      </c>
      <c r="I291" s="197">
        <v>19512219</v>
      </c>
      <c r="J291" s="159">
        <f t="shared" si="35"/>
        <v>0</v>
      </c>
      <c r="K291" s="196">
        <f t="shared" si="36"/>
        <v>0</v>
      </c>
      <c r="L291" s="204">
        <f t="shared" si="37"/>
        <v>0</v>
      </c>
      <c r="M291" s="62">
        <f t="shared" si="38"/>
        <v>0.34402632524778448</v>
      </c>
      <c r="N291" s="62">
        <f t="shared" si="39"/>
        <v>9.3434490868567158E-2</v>
      </c>
      <c r="O291" s="62">
        <f t="shared" si="40"/>
        <v>0</v>
      </c>
    </row>
    <row r="292" spans="1:15" s="51" customFormat="1" x14ac:dyDescent="0.25">
      <c r="A292" s="115">
        <v>13113</v>
      </c>
      <c r="B292" s="72" t="s">
        <v>250</v>
      </c>
      <c r="C292" s="160">
        <v>27387249</v>
      </c>
      <c r="D292" s="160">
        <v>15999243</v>
      </c>
      <c r="E292" s="113">
        <f t="shared" si="33"/>
        <v>1.7117840512829263</v>
      </c>
      <c r="F292" s="114">
        <f t="shared" si="34"/>
        <v>0.48802371756830498</v>
      </c>
      <c r="H292" s="197">
        <v>27387249</v>
      </c>
      <c r="I292" s="197">
        <v>15999243</v>
      </c>
      <c r="J292" s="159">
        <f t="shared" si="35"/>
        <v>0</v>
      </c>
      <c r="K292" s="196">
        <f t="shared" si="36"/>
        <v>0</v>
      </c>
      <c r="L292" s="204">
        <f t="shared" si="37"/>
        <v>0</v>
      </c>
      <c r="M292" s="62">
        <f t="shared" si="38"/>
        <v>1.7117840512829263</v>
      </c>
      <c r="N292" s="62">
        <f t="shared" si="39"/>
        <v>0.48802371756830498</v>
      </c>
      <c r="O292" s="62">
        <f t="shared" si="40"/>
        <v>0</v>
      </c>
    </row>
    <row r="293" spans="1:15" s="51" customFormat="1" x14ac:dyDescent="0.25">
      <c r="A293" s="115">
        <v>13114</v>
      </c>
      <c r="B293" s="72" t="s">
        <v>340</v>
      </c>
      <c r="C293" s="160">
        <v>305156911</v>
      </c>
      <c r="D293" s="160">
        <v>87526831</v>
      </c>
      <c r="E293" s="113">
        <f t="shared" si="33"/>
        <v>3.4864384727924174</v>
      </c>
      <c r="F293" s="114">
        <f t="shared" si="34"/>
        <v>1</v>
      </c>
      <c r="H293" s="197">
        <v>305156911</v>
      </c>
      <c r="I293" s="197">
        <v>87526831</v>
      </c>
      <c r="J293" s="159">
        <f t="shared" si="35"/>
        <v>0</v>
      </c>
      <c r="K293" s="196">
        <f t="shared" si="36"/>
        <v>0</v>
      </c>
      <c r="L293" s="204">
        <f t="shared" si="37"/>
        <v>0</v>
      </c>
      <c r="M293" s="62">
        <f t="shared" si="38"/>
        <v>3.4864384727924174</v>
      </c>
      <c r="N293" s="62">
        <f t="shared" si="39"/>
        <v>1</v>
      </c>
      <c r="O293" s="62">
        <f t="shared" si="40"/>
        <v>0</v>
      </c>
    </row>
    <row r="294" spans="1:15" s="51" customFormat="1" x14ac:dyDescent="0.25">
      <c r="A294" s="115">
        <v>13115</v>
      </c>
      <c r="B294" s="72" t="s">
        <v>139</v>
      </c>
      <c r="C294" s="160">
        <v>64032552</v>
      </c>
      <c r="D294" s="160">
        <v>27113703</v>
      </c>
      <c r="E294" s="113">
        <f t="shared" si="33"/>
        <v>2.3616306485322198</v>
      </c>
      <c r="F294" s="114">
        <f t="shared" si="34"/>
        <v>0.67550024312621393</v>
      </c>
      <c r="H294" s="197">
        <v>64032552</v>
      </c>
      <c r="I294" s="197">
        <v>27113703</v>
      </c>
      <c r="J294" s="159">
        <f t="shared" si="35"/>
        <v>0</v>
      </c>
      <c r="K294" s="196">
        <f t="shared" si="36"/>
        <v>0</v>
      </c>
      <c r="L294" s="204">
        <f t="shared" si="37"/>
        <v>0</v>
      </c>
      <c r="M294" s="62">
        <f t="shared" si="38"/>
        <v>2.3616306485322198</v>
      </c>
      <c r="N294" s="62">
        <f t="shared" si="39"/>
        <v>0.67550024312621393</v>
      </c>
      <c r="O294" s="62">
        <f t="shared" si="40"/>
        <v>0</v>
      </c>
    </row>
    <row r="295" spans="1:15" s="51" customFormat="1" x14ac:dyDescent="0.25">
      <c r="A295" s="115">
        <v>13116</v>
      </c>
      <c r="B295" s="72" t="s">
        <v>22</v>
      </c>
      <c r="C295" s="160">
        <v>8775140</v>
      </c>
      <c r="D295" s="160">
        <v>19412676</v>
      </c>
      <c r="E295" s="113">
        <f t="shared" si="33"/>
        <v>0.45203144584497262</v>
      </c>
      <c r="F295" s="114">
        <f t="shared" si="34"/>
        <v>0.12459326716705425</v>
      </c>
      <c r="H295" s="197">
        <v>8775140</v>
      </c>
      <c r="I295" s="197">
        <v>19412676</v>
      </c>
      <c r="J295" s="159">
        <f t="shared" si="35"/>
        <v>0</v>
      </c>
      <c r="K295" s="196">
        <f t="shared" si="36"/>
        <v>0</v>
      </c>
      <c r="L295" s="204">
        <f t="shared" si="37"/>
        <v>0</v>
      </c>
      <c r="M295" s="62">
        <f t="shared" si="38"/>
        <v>0.45203144584497262</v>
      </c>
      <c r="N295" s="62">
        <f t="shared" si="39"/>
        <v>0.12459326716705425</v>
      </c>
      <c r="O295" s="62">
        <f t="shared" si="40"/>
        <v>0</v>
      </c>
    </row>
    <row r="296" spans="1:15" s="51" customFormat="1" x14ac:dyDescent="0.25">
      <c r="A296" s="115">
        <v>13117</v>
      </c>
      <c r="B296" s="72" t="s">
        <v>33</v>
      </c>
      <c r="C296" s="160">
        <v>7253610</v>
      </c>
      <c r="D296" s="160">
        <v>16170712</v>
      </c>
      <c r="E296" s="113">
        <f t="shared" si="33"/>
        <v>0.44856466431410069</v>
      </c>
      <c r="F296" s="114">
        <f t="shared" si="34"/>
        <v>0.12359312319611204</v>
      </c>
      <c r="H296" s="197">
        <v>7253610</v>
      </c>
      <c r="I296" s="197">
        <v>16170712</v>
      </c>
      <c r="J296" s="159">
        <f t="shared" si="35"/>
        <v>0</v>
      </c>
      <c r="K296" s="196">
        <f t="shared" si="36"/>
        <v>0</v>
      </c>
      <c r="L296" s="204">
        <f t="shared" si="37"/>
        <v>0</v>
      </c>
      <c r="M296" s="62">
        <f t="shared" si="38"/>
        <v>0.44856466431410069</v>
      </c>
      <c r="N296" s="62">
        <f t="shared" si="39"/>
        <v>0.12359312319611204</v>
      </c>
      <c r="O296" s="62">
        <f t="shared" si="40"/>
        <v>0</v>
      </c>
    </row>
    <row r="297" spans="1:15" s="51" customFormat="1" x14ac:dyDescent="0.25">
      <c r="A297" s="115">
        <v>13118</v>
      </c>
      <c r="B297" s="72" t="s">
        <v>209</v>
      </c>
      <c r="C297" s="160">
        <v>25036593</v>
      </c>
      <c r="D297" s="160">
        <v>19683942</v>
      </c>
      <c r="E297" s="113">
        <f t="shared" si="33"/>
        <v>1.27192982990907</v>
      </c>
      <c r="F297" s="114">
        <f t="shared" si="34"/>
        <v>0.36112862952106267</v>
      </c>
      <c r="H297" s="197">
        <v>25036593</v>
      </c>
      <c r="I297" s="197">
        <v>19683942</v>
      </c>
      <c r="J297" s="159">
        <f t="shared" si="35"/>
        <v>0</v>
      </c>
      <c r="K297" s="196">
        <f t="shared" si="36"/>
        <v>0</v>
      </c>
      <c r="L297" s="204">
        <f t="shared" si="37"/>
        <v>0</v>
      </c>
      <c r="M297" s="62">
        <f t="shared" si="38"/>
        <v>1.27192982990907</v>
      </c>
      <c r="N297" s="62">
        <f t="shared" si="39"/>
        <v>0.36112862952106267</v>
      </c>
      <c r="O297" s="62">
        <f t="shared" si="40"/>
        <v>0</v>
      </c>
    </row>
    <row r="298" spans="1:15" s="51" customFormat="1" x14ac:dyDescent="0.25">
      <c r="A298" s="115">
        <v>13119</v>
      </c>
      <c r="B298" s="72" t="s">
        <v>93</v>
      </c>
      <c r="C298" s="160">
        <v>112327413</v>
      </c>
      <c r="D298" s="160">
        <v>60697677</v>
      </c>
      <c r="E298" s="113">
        <f t="shared" si="33"/>
        <v>1.8506048098018644</v>
      </c>
      <c r="F298" s="114">
        <f t="shared" si="34"/>
        <v>0.52807260540215184</v>
      </c>
      <c r="H298" s="197">
        <v>112327413</v>
      </c>
      <c r="I298" s="197">
        <v>60697677</v>
      </c>
      <c r="J298" s="159">
        <f t="shared" si="35"/>
        <v>0</v>
      </c>
      <c r="K298" s="196">
        <f t="shared" si="36"/>
        <v>0</v>
      </c>
      <c r="L298" s="204">
        <f t="shared" si="37"/>
        <v>0</v>
      </c>
      <c r="M298" s="62">
        <f t="shared" si="38"/>
        <v>1.8506048098018644</v>
      </c>
      <c r="N298" s="62">
        <f t="shared" si="39"/>
        <v>0.52807260540215184</v>
      </c>
      <c r="O298" s="62">
        <f t="shared" si="40"/>
        <v>0</v>
      </c>
    </row>
    <row r="299" spans="1:15" s="51" customFormat="1" x14ac:dyDescent="0.25">
      <c r="A299" s="115">
        <v>13120</v>
      </c>
      <c r="B299" s="72" t="s">
        <v>341</v>
      </c>
      <c r="C299" s="160">
        <v>26861158</v>
      </c>
      <c r="D299" s="160">
        <v>13758187</v>
      </c>
      <c r="E299" s="113">
        <f t="shared" si="33"/>
        <v>1.9523762832995364</v>
      </c>
      <c r="F299" s="114">
        <f t="shared" si="34"/>
        <v>0.55743301497113973</v>
      </c>
      <c r="H299" s="197">
        <v>26861158</v>
      </c>
      <c r="I299" s="197">
        <v>13758187</v>
      </c>
      <c r="J299" s="159">
        <f t="shared" si="35"/>
        <v>0</v>
      </c>
      <c r="K299" s="196">
        <f t="shared" si="36"/>
        <v>0</v>
      </c>
      <c r="L299" s="204">
        <f t="shared" si="37"/>
        <v>0</v>
      </c>
      <c r="M299" s="62">
        <f t="shared" si="38"/>
        <v>1.9523762832995364</v>
      </c>
      <c r="N299" s="62">
        <f t="shared" si="39"/>
        <v>0.55743301497113973</v>
      </c>
      <c r="O299" s="62">
        <f t="shared" si="40"/>
        <v>0</v>
      </c>
    </row>
    <row r="300" spans="1:15" s="51" customFormat="1" x14ac:dyDescent="0.25">
      <c r="A300" s="115">
        <v>13121</v>
      </c>
      <c r="B300" s="72" t="s">
        <v>21</v>
      </c>
      <c r="C300" s="160">
        <v>9513443</v>
      </c>
      <c r="D300" s="160">
        <v>13118059</v>
      </c>
      <c r="E300" s="113">
        <f t="shared" si="33"/>
        <v>0.72521727490324595</v>
      </c>
      <c r="F300" s="114">
        <f t="shared" si="34"/>
        <v>0.20340560577172118</v>
      </c>
      <c r="H300" s="197">
        <v>9513443</v>
      </c>
      <c r="I300" s="197">
        <v>13118059</v>
      </c>
      <c r="J300" s="159">
        <f t="shared" si="35"/>
        <v>0</v>
      </c>
      <c r="K300" s="196">
        <f t="shared" si="36"/>
        <v>0</v>
      </c>
      <c r="L300" s="204">
        <f t="shared" si="37"/>
        <v>0</v>
      </c>
      <c r="M300" s="62">
        <f t="shared" si="38"/>
        <v>0.72521727490324595</v>
      </c>
      <c r="N300" s="62">
        <f t="shared" si="39"/>
        <v>0.20340560577172118</v>
      </c>
      <c r="O300" s="62">
        <f t="shared" si="40"/>
        <v>0</v>
      </c>
    </row>
    <row r="301" spans="1:15" s="51" customFormat="1" x14ac:dyDescent="0.25">
      <c r="A301" s="115">
        <v>13122</v>
      </c>
      <c r="B301" s="72" t="s">
        <v>342</v>
      </c>
      <c r="C301" s="160">
        <v>39540717</v>
      </c>
      <c r="D301" s="160">
        <v>28095422</v>
      </c>
      <c r="E301" s="113">
        <f t="shared" si="33"/>
        <v>1.4073722402176412</v>
      </c>
      <c r="F301" s="114">
        <f t="shared" si="34"/>
        <v>0.40020288582296754</v>
      </c>
      <c r="H301" s="197">
        <v>39540717</v>
      </c>
      <c r="I301" s="197">
        <v>28095422</v>
      </c>
      <c r="J301" s="159">
        <f t="shared" si="35"/>
        <v>0</v>
      </c>
      <c r="K301" s="196">
        <f t="shared" si="36"/>
        <v>0</v>
      </c>
      <c r="L301" s="204">
        <f t="shared" si="37"/>
        <v>0</v>
      </c>
      <c r="M301" s="62">
        <f t="shared" si="38"/>
        <v>1.4073722402176412</v>
      </c>
      <c r="N301" s="62">
        <f t="shared" si="39"/>
        <v>0.40020288582296754</v>
      </c>
      <c r="O301" s="62">
        <f t="shared" si="40"/>
        <v>0</v>
      </c>
    </row>
    <row r="302" spans="1:15" s="51" customFormat="1" x14ac:dyDescent="0.25">
      <c r="A302" s="115">
        <v>13123</v>
      </c>
      <c r="B302" s="72" t="s">
        <v>206</v>
      </c>
      <c r="C302" s="160">
        <v>163800849</v>
      </c>
      <c r="D302" s="160">
        <v>74603468</v>
      </c>
      <c r="E302" s="113">
        <f t="shared" si="33"/>
        <v>2.195619766630688</v>
      </c>
      <c r="F302" s="114">
        <f t="shared" si="34"/>
        <v>0.62760718117060277</v>
      </c>
      <c r="H302" s="197">
        <v>163800849</v>
      </c>
      <c r="I302" s="197">
        <v>74603468</v>
      </c>
      <c r="J302" s="159">
        <f t="shared" si="35"/>
        <v>0</v>
      </c>
      <c r="K302" s="196">
        <f t="shared" si="36"/>
        <v>0</v>
      </c>
      <c r="L302" s="204">
        <f t="shared" si="37"/>
        <v>0</v>
      </c>
      <c r="M302" s="62">
        <f t="shared" si="38"/>
        <v>2.195619766630688</v>
      </c>
      <c r="N302" s="62">
        <f t="shared" si="39"/>
        <v>0.62760718117060277</v>
      </c>
      <c r="O302" s="62">
        <f t="shared" si="40"/>
        <v>0</v>
      </c>
    </row>
    <row r="303" spans="1:15" s="51" customFormat="1" x14ac:dyDescent="0.25">
      <c r="A303" s="115">
        <v>13124</v>
      </c>
      <c r="B303" s="72" t="s">
        <v>126</v>
      </c>
      <c r="C303" s="160">
        <v>35869130</v>
      </c>
      <c r="D303" s="160">
        <v>23079038</v>
      </c>
      <c r="E303" s="113">
        <f t="shared" si="33"/>
        <v>1.5541865306517542</v>
      </c>
      <c r="F303" s="114">
        <f t="shared" si="34"/>
        <v>0.44255785573331768</v>
      </c>
      <c r="H303" s="197">
        <v>35869130</v>
      </c>
      <c r="I303" s="197">
        <v>23079038</v>
      </c>
      <c r="J303" s="159">
        <f t="shared" si="35"/>
        <v>0</v>
      </c>
      <c r="K303" s="196">
        <f t="shared" si="36"/>
        <v>0</v>
      </c>
      <c r="L303" s="204">
        <f t="shared" si="37"/>
        <v>0</v>
      </c>
      <c r="M303" s="62">
        <f t="shared" si="38"/>
        <v>1.5541865306517542</v>
      </c>
      <c r="N303" s="62">
        <f t="shared" si="39"/>
        <v>0.44255785573331768</v>
      </c>
      <c r="O303" s="62">
        <f t="shared" si="40"/>
        <v>0</v>
      </c>
    </row>
    <row r="304" spans="1:15" s="51" customFormat="1" x14ac:dyDescent="0.25">
      <c r="A304" s="115">
        <v>13125</v>
      </c>
      <c r="B304" s="72" t="s">
        <v>230</v>
      </c>
      <c r="C304" s="160">
        <v>53565867</v>
      </c>
      <c r="D304" s="160">
        <v>29704537</v>
      </c>
      <c r="E304" s="113">
        <f t="shared" si="33"/>
        <v>1.8032890733156353</v>
      </c>
      <c r="F304" s="114">
        <f t="shared" si="34"/>
        <v>0.51442232252277731</v>
      </c>
      <c r="H304" s="197">
        <v>53565867</v>
      </c>
      <c r="I304" s="197">
        <v>29704537</v>
      </c>
      <c r="J304" s="159">
        <f t="shared" si="35"/>
        <v>0</v>
      </c>
      <c r="K304" s="196">
        <f t="shared" si="36"/>
        <v>0</v>
      </c>
      <c r="L304" s="204">
        <f t="shared" si="37"/>
        <v>0</v>
      </c>
      <c r="M304" s="62">
        <f t="shared" si="38"/>
        <v>1.8032890733156353</v>
      </c>
      <c r="N304" s="62">
        <f t="shared" si="39"/>
        <v>0.51442232252277731</v>
      </c>
      <c r="O304" s="62">
        <f t="shared" si="40"/>
        <v>0</v>
      </c>
    </row>
    <row r="305" spans="1:15" s="51" customFormat="1" x14ac:dyDescent="0.25">
      <c r="A305" s="115">
        <v>13126</v>
      </c>
      <c r="B305" s="72" t="s">
        <v>106</v>
      </c>
      <c r="C305" s="160">
        <v>17465679</v>
      </c>
      <c r="D305" s="160">
        <v>15862559</v>
      </c>
      <c r="E305" s="113">
        <f t="shared" si="33"/>
        <v>1.1010631386776875</v>
      </c>
      <c r="F305" s="114">
        <f t="shared" si="34"/>
        <v>0.31183469808981601</v>
      </c>
      <c r="H305" s="197">
        <v>17465679</v>
      </c>
      <c r="I305" s="197">
        <v>15862559</v>
      </c>
      <c r="J305" s="159">
        <f t="shared" si="35"/>
        <v>0</v>
      </c>
      <c r="K305" s="196">
        <f t="shared" si="36"/>
        <v>0</v>
      </c>
      <c r="L305" s="204">
        <f t="shared" si="37"/>
        <v>0</v>
      </c>
      <c r="M305" s="62">
        <f t="shared" si="38"/>
        <v>1.1010631386776875</v>
      </c>
      <c r="N305" s="62">
        <f t="shared" si="39"/>
        <v>0.31183469808981601</v>
      </c>
      <c r="O305" s="62">
        <f t="shared" si="40"/>
        <v>0</v>
      </c>
    </row>
    <row r="306" spans="1:15" s="51" customFormat="1" x14ac:dyDescent="0.25">
      <c r="A306" s="115">
        <v>13127</v>
      </c>
      <c r="B306" s="72" t="s">
        <v>235</v>
      </c>
      <c r="C306" s="160">
        <v>32546943</v>
      </c>
      <c r="D306" s="160">
        <v>23888241</v>
      </c>
      <c r="E306" s="113">
        <f t="shared" si="33"/>
        <v>1.362467123468823</v>
      </c>
      <c r="F306" s="114">
        <f t="shared" si="34"/>
        <v>0.38724805109200849</v>
      </c>
      <c r="H306" s="197">
        <v>32546943</v>
      </c>
      <c r="I306" s="197">
        <v>23888241</v>
      </c>
      <c r="J306" s="159">
        <f t="shared" si="35"/>
        <v>0</v>
      </c>
      <c r="K306" s="196">
        <f t="shared" si="36"/>
        <v>0</v>
      </c>
      <c r="L306" s="204">
        <f t="shared" si="37"/>
        <v>0</v>
      </c>
      <c r="M306" s="62">
        <f t="shared" si="38"/>
        <v>1.362467123468823</v>
      </c>
      <c r="N306" s="62">
        <f t="shared" si="39"/>
        <v>0.38724805109200849</v>
      </c>
      <c r="O306" s="62">
        <f t="shared" si="40"/>
        <v>0</v>
      </c>
    </row>
    <row r="307" spans="1:15" s="51" customFormat="1" x14ac:dyDescent="0.25">
      <c r="A307" s="115">
        <v>13128</v>
      </c>
      <c r="B307" s="72" t="s">
        <v>82</v>
      </c>
      <c r="C307" s="160">
        <v>24090201</v>
      </c>
      <c r="D307" s="160">
        <v>15450773</v>
      </c>
      <c r="E307" s="113">
        <f t="shared" si="33"/>
        <v>1.5591583023062989</v>
      </c>
      <c r="F307" s="114">
        <f t="shared" si="34"/>
        <v>0.44399217958698828</v>
      </c>
      <c r="H307" s="197">
        <v>24090201</v>
      </c>
      <c r="I307" s="197">
        <v>15450773</v>
      </c>
      <c r="J307" s="159">
        <f t="shared" si="35"/>
        <v>0</v>
      </c>
      <c r="K307" s="196">
        <f t="shared" si="36"/>
        <v>0</v>
      </c>
      <c r="L307" s="204">
        <f t="shared" si="37"/>
        <v>0</v>
      </c>
      <c r="M307" s="62">
        <f t="shared" si="38"/>
        <v>1.5591583023062989</v>
      </c>
      <c r="N307" s="62">
        <f t="shared" si="39"/>
        <v>0.44399217958698828</v>
      </c>
      <c r="O307" s="62">
        <f t="shared" si="40"/>
        <v>0</v>
      </c>
    </row>
    <row r="308" spans="1:15" s="51" customFormat="1" x14ac:dyDescent="0.25">
      <c r="A308" s="115">
        <v>13129</v>
      </c>
      <c r="B308" s="72" t="s">
        <v>277</v>
      </c>
      <c r="C308" s="160">
        <v>17612888</v>
      </c>
      <c r="D308" s="160">
        <v>14925441</v>
      </c>
      <c r="E308" s="113">
        <f t="shared" si="33"/>
        <v>1.1800581302756816</v>
      </c>
      <c r="F308" s="114">
        <f t="shared" si="34"/>
        <v>0.33462424045866968</v>
      </c>
      <c r="H308" s="197">
        <v>17612888</v>
      </c>
      <c r="I308" s="197">
        <v>14925441</v>
      </c>
      <c r="J308" s="159">
        <f t="shared" si="35"/>
        <v>0</v>
      </c>
      <c r="K308" s="196">
        <f t="shared" si="36"/>
        <v>0</v>
      </c>
      <c r="L308" s="204">
        <f t="shared" si="37"/>
        <v>0</v>
      </c>
      <c r="M308" s="62">
        <f t="shared" si="38"/>
        <v>1.1800581302756816</v>
      </c>
      <c r="N308" s="62">
        <f t="shared" si="39"/>
        <v>0.33462424045866968</v>
      </c>
      <c r="O308" s="62">
        <f t="shared" si="40"/>
        <v>0</v>
      </c>
    </row>
    <row r="309" spans="1:15" s="51" customFormat="1" x14ac:dyDescent="0.25">
      <c r="A309" s="115">
        <v>13130</v>
      </c>
      <c r="B309" s="72" t="s">
        <v>197</v>
      </c>
      <c r="C309" s="160">
        <v>21787224</v>
      </c>
      <c r="D309" s="160">
        <v>15421200</v>
      </c>
      <c r="E309" s="113">
        <f t="shared" si="33"/>
        <v>1.4128098980624075</v>
      </c>
      <c r="F309" s="114">
        <f t="shared" si="34"/>
        <v>0.40177161481874074</v>
      </c>
      <c r="H309" s="197">
        <v>21787224</v>
      </c>
      <c r="I309" s="197">
        <v>15421200</v>
      </c>
      <c r="J309" s="159">
        <f t="shared" si="35"/>
        <v>0</v>
      </c>
      <c r="K309" s="196">
        <f t="shared" si="36"/>
        <v>0</v>
      </c>
      <c r="L309" s="204">
        <f t="shared" si="37"/>
        <v>0</v>
      </c>
      <c r="M309" s="62">
        <f t="shared" si="38"/>
        <v>1.4128098980624075</v>
      </c>
      <c r="N309" s="62">
        <f t="shared" si="39"/>
        <v>0.40177161481874074</v>
      </c>
      <c r="O309" s="62">
        <f t="shared" si="40"/>
        <v>0</v>
      </c>
    </row>
    <row r="310" spans="1:15" s="51" customFormat="1" x14ac:dyDescent="0.25">
      <c r="A310" s="115">
        <v>13131</v>
      </c>
      <c r="B310" s="72" t="s">
        <v>5</v>
      </c>
      <c r="C310" s="160">
        <v>5907727</v>
      </c>
      <c r="D310" s="160">
        <v>12576612</v>
      </c>
      <c r="E310" s="113">
        <f t="shared" si="33"/>
        <v>0.46973914755420615</v>
      </c>
      <c r="F310" s="114">
        <f t="shared" si="34"/>
        <v>0.12970182418053264</v>
      </c>
      <c r="H310" s="197">
        <v>5907727</v>
      </c>
      <c r="I310" s="197">
        <v>12576612</v>
      </c>
      <c r="J310" s="159">
        <f t="shared" si="35"/>
        <v>0</v>
      </c>
      <c r="K310" s="196">
        <f t="shared" si="36"/>
        <v>0</v>
      </c>
      <c r="L310" s="204">
        <f t="shared" si="37"/>
        <v>0</v>
      </c>
      <c r="M310" s="62">
        <f t="shared" si="38"/>
        <v>0.46973914755420615</v>
      </c>
      <c r="N310" s="62">
        <f t="shared" si="39"/>
        <v>0.12970182418053264</v>
      </c>
      <c r="O310" s="62">
        <f t="shared" si="40"/>
        <v>0</v>
      </c>
    </row>
    <row r="311" spans="1:15" s="51" customFormat="1" x14ac:dyDescent="0.25">
      <c r="A311" s="115">
        <v>13132</v>
      </c>
      <c r="B311" s="72" t="s">
        <v>267</v>
      </c>
      <c r="C311" s="160">
        <v>98906631</v>
      </c>
      <c r="D311" s="160">
        <v>42878463</v>
      </c>
      <c r="E311" s="113">
        <f t="shared" si="33"/>
        <v>2.3066738889404688</v>
      </c>
      <c r="F311" s="114">
        <f t="shared" si="34"/>
        <v>0.65964557467400642</v>
      </c>
      <c r="H311" s="197">
        <v>98906631</v>
      </c>
      <c r="I311" s="197">
        <v>42878463</v>
      </c>
      <c r="J311" s="159">
        <f t="shared" si="35"/>
        <v>0</v>
      </c>
      <c r="K311" s="196">
        <f t="shared" si="36"/>
        <v>0</v>
      </c>
      <c r="L311" s="204">
        <f t="shared" si="37"/>
        <v>0</v>
      </c>
      <c r="M311" s="62">
        <f t="shared" si="38"/>
        <v>2.3066738889404688</v>
      </c>
      <c r="N311" s="62">
        <f t="shared" si="39"/>
        <v>0.65964557467400642</v>
      </c>
      <c r="O311" s="62">
        <f t="shared" si="40"/>
        <v>0</v>
      </c>
    </row>
    <row r="312" spans="1:15" s="51" customFormat="1" x14ac:dyDescent="0.25">
      <c r="A312" s="115">
        <v>13201</v>
      </c>
      <c r="B312" s="72" t="s">
        <v>68</v>
      </c>
      <c r="C312" s="160">
        <v>39210810</v>
      </c>
      <c r="D312" s="160">
        <v>43810765</v>
      </c>
      <c r="E312" s="113">
        <f t="shared" si="33"/>
        <v>0.89500400187031659</v>
      </c>
      <c r="F312" s="114">
        <f t="shared" si="34"/>
        <v>0.25238797452208755</v>
      </c>
      <c r="H312" s="197">
        <v>39210810</v>
      </c>
      <c r="I312" s="197">
        <v>43810765</v>
      </c>
      <c r="J312" s="159">
        <f t="shared" si="35"/>
        <v>0</v>
      </c>
      <c r="K312" s="196">
        <f t="shared" si="36"/>
        <v>0</v>
      </c>
      <c r="L312" s="204">
        <f t="shared" si="37"/>
        <v>0</v>
      </c>
      <c r="M312" s="62">
        <f t="shared" si="38"/>
        <v>0.89500400187031659</v>
      </c>
      <c r="N312" s="62">
        <f t="shared" si="39"/>
        <v>0.25238797452208755</v>
      </c>
      <c r="O312" s="62">
        <f t="shared" si="40"/>
        <v>0</v>
      </c>
    </row>
    <row r="313" spans="1:15" s="51" customFormat="1" x14ac:dyDescent="0.25">
      <c r="A313" s="115">
        <v>13202</v>
      </c>
      <c r="B313" s="72" t="s">
        <v>134</v>
      </c>
      <c r="C313" s="160">
        <v>12996994</v>
      </c>
      <c r="D313" s="160">
        <v>5281211</v>
      </c>
      <c r="E313" s="113">
        <f t="shared" si="33"/>
        <v>2.4609874515523051</v>
      </c>
      <c r="F313" s="114">
        <f t="shared" si="34"/>
        <v>0.70416403593453647</v>
      </c>
      <c r="H313" s="197">
        <v>12996994</v>
      </c>
      <c r="I313" s="197">
        <v>5281211</v>
      </c>
      <c r="J313" s="159">
        <f t="shared" si="35"/>
        <v>0</v>
      </c>
      <c r="K313" s="196">
        <f t="shared" si="36"/>
        <v>0</v>
      </c>
      <c r="L313" s="204">
        <f t="shared" si="37"/>
        <v>0</v>
      </c>
      <c r="M313" s="62">
        <f t="shared" si="38"/>
        <v>2.4609874515523051</v>
      </c>
      <c r="N313" s="62">
        <f t="shared" si="39"/>
        <v>0.70416403593453647</v>
      </c>
      <c r="O313" s="62">
        <f t="shared" si="40"/>
        <v>0</v>
      </c>
    </row>
    <row r="314" spans="1:15" s="51" customFormat="1" x14ac:dyDescent="0.25">
      <c r="A314" s="115">
        <v>13203</v>
      </c>
      <c r="B314" s="72" t="s">
        <v>45</v>
      </c>
      <c r="C314" s="160">
        <v>2949731</v>
      </c>
      <c r="D314" s="160">
        <v>4716616</v>
      </c>
      <c r="E314" s="113">
        <f t="shared" si="33"/>
        <v>0.62539138229612079</v>
      </c>
      <c r="F314" s="114">
        <f t="shared" si="34"/>
        <v>0.17460648366210529</v>
      </c>
      <c r="H314" s="197">
        <v>2949731</v>
      </c>
      <c r="I314" s="197">
        <v>4716616</v>
      </c>
      <c r="J314" s="159">
        <f t="shared" si="35"/>
        <v>0</v>
      </c>
      <c r="K314" s="196">
        <f t="shared" si="36"/>
        <v>0</v>
      </c>
      <c r="L314" s="204">
        <f t="shared" si="37"/>
        <v>0</v>
      </c>
      <c r="M314" s="62">
        <f t="shared" si="38"/>
        <v>0.62539138229612079</v>
      </c>
      <c r="N314" s="62">
        <f t="shared" si="39"/>
        <v>0.17460648366210529</v>
      </c>
      <c r="O314" s="62">
        <f t="shared" si="40"/>
        <v>0</v>
      </c>
    </row>
    <row r="315" spans="1:15" s="51" customFormat="1" x14ac:dyDescent="0.25">
      <c r="A315" s="115">
        <v>13301</v>
      </c>
      <c r="B315" s="72" t="s">
        <v>105</v>
      </c>
      <c r="C315" s="160">
        <v>27582225</v>
      </c>
      <c r="D315" s="160">
        <v>25550267</v>
      </c>
      <c r="E315" s="113">
        <f t="shared" si="33"/>
        <v>1.0795278577715059</v>
      </c>
      <c r="F315" s="114">
        <f t="shared" si="34"/>
        <v>0.30562190932044486</v>
      </c>
      <c r="H315" s="197">
        <v>27582225</v>
      </c>
      <c r="I315" s="197">
        <v>25550267</v>
      </c>
      <c r="J315" s="159">
        <f t="shared" si="35"/>
        <v>0</v>
      </c>
      <c r="K315" s="196">
        <f t="shared" si="36"/>
        <v>0</v>
      </c>
      <c r="L315" s="204">
        <f t="shared" si="37"/>
        <v>0</v>
      </c>
      <c r="M315" s="62">
        <f t="shared" si="38"/>
        <v>1.0795278577715059</v>
      </c>
      <c r="N315" s="62">
        <f t="shared" si="39"/>
        <v>0.30562190932044486</v>
      </c>
      <c r="O315" s="62">
        <f t="shared" si="40"/>
        <v>0</v>
      </c>
    </row>
    <row r="316" spans="1:15" s="51" customFormat="1" x14ac:dyDescent="0.25">
      <c r="A316" s="115">
        <v>13302</v>
      </c>
      <c r="B316" s="72" t="s">
        <v>103</v>
      </c>
      <c r="C316" s="160">
        <v>19660816</v>
      </c>
      <c r="D316" s="160">
        <v>8969751</v>
      </c>
      <c r="E316" s="113">
        <f t="shared" si="33"/>
        <v>2.1919020940492104</v>
      </c>
      <c r="F316" s="114">
        <f t="shared" si="34"/>
        <v>0.62653465675993791</v>
      </c>
      <c r="H316" s="197">
        <v>19660816</v>
      </c>
      <c r="I316" s="197">
        <v>8969751</v>
      </c>
      <c r="J316" s="159">
        <f t="shared" si="35"/>
        <v>0</v>
      </c>
      <c r="K316" s="196">
        <f t="shared" si="36"/>
        <v>0</v>
      </c>
      <c r="L316" s="204">
        <f t="shared" si="37"/>
        <v>0</v>
      </c>
      <c r="M316" s="62">
        <f t="shared" si="38"/>
        <v>2.1919020940492104</v>
      </c>
      <c r="N316" s="62">
        <f t="shared" si="39"/>
        <v>0.62653465675993791</v>
      </c>
      <c r="O316" s="62">
        <f t="shared" si="40"/>
        <v>0</v>
      </c>
    </row>
    <row r="317" spans="1:15" s="51" customFormat="1" x14ac:dyDescent="0.25">
      <c r="A317" s="115">
        <v>13303</v>
      </c>
      <c r="B317" s="72" t="s">
        <v>6</v>
      </c>
      <c r="C317" s="160">
        <v>3115192</v>
      </c>
      <c r="D317" s="160">
        <v>3990977</v>
      </c>
      <c r="E317" s="113">
        <f t="shared" si="33"/>
        <v>0.78055874538991332</v>
      </c>
      <c r="F317" s="114">
        <f t="shared" si="34"/>
        <v>0.21937126082019384</v>
      </c>
      <c r="H317" s="197">
        <v>3115192</v>
      </c>
      <c r="I317" s="197">
        <v>3990977</v>
      </c>
      <c r="J317" s="159">
        <f t="shared" si="35"/>
        <v>0</v>
      </c>
      <c r="K317" s="196">
        <f t="shared" si="36"/>
        <v>0</v>
      </c>
      <c r="L317" s="204">
        <f t="shared" si="37"/>
        <v>0</v>
      </c>
      <c r="M317" s="62">
        <f t="shared" si="38"/>
        <v>0.78055874538991332</v>
      </c>
      <c r="N317" s="62">
        <f t="shared" si="39"/>
        <v>0.21937126082019384</v>
      </c>
      <c r="O317" s="62">
        <f t="shared" si="40"/>
        <v>0</v>
      </c>
    </row>
    <row r="318" spans="1:15" s="51" customFormat="1" x14ac:dyDescent="0.25">
      <c r="A318" s="115">
        <v>13401</v>
      </c>
      <c r="B318" s="72" t="s">
        <v>116</v>
      </c>
      <c r="C318" s="160">
        <v>36210232</v>
      </c>
      <c r="D318" s="160">
        <v>30243662</v>
      </c>
      <c r="E318" s="113">
        <f t="shared" si="33"/>
        <v>1.1972833184023812</v>
      </c>
      <c r="F318" s="114">
        <f t="shared" si="34"/>
        <v>0.33959359543528145</v>
      </c>
      <c r="H318" s="197">
        <v>36210232</v>
      </c>
      <c r="I318" s="197">
        <v>30243662</v>
      </c>
      <c r="J318" s="159">
        <f t="shared" si="35"/>
        <v>0</v>
      </c>
      <c r="K318" s="196">
        <f t="shared" si="36"/>
        <v>0</v>
      </c>
      <c r="L318" s="204">
        <f t="shared" si="37"/>
        <v>0</v>
      </c>
      <c r="M318" s="62">
        <f t="shared" si="38"/>
        <v>1.1972833184023812</v>
      </c>
      <c r="N318" s="62">
        <f t="shared" si="39"/>
        <v>0.33959359543528145</v>
      </c>
      <c r="O318" s="62">
        <f t="shared" si="40"/>
        <v>0</v>
      </c>
    </row>
    <row r="319" spans="1:15" s="51" customFormat="1" x14ac:dyDescent="0.25">
      <c r="A319" s="115">
        <v>13402</v>
      </c>
      <c r="B319" s="72" t="s">
        <v>228</v>
      </c>
      <c r="C319" s="160">
        <v>12346855</v>
      </c>
      <c r="D319" s="160">
        <v>10224049</v>
      </c>
      <c r="E319" s="113">
        <f t="shared" si="33"/>
        <v>1.2076286997450814</v>
      </c>
      <c r="F319" s="114">
        <f t="shared" si="34"/>
        <v>0.34257817080723957</v>
      </c>
      <c r="H319" s="197">
        <v>12346855</v>
      </c>
      <c r="I319" s="197">
        <v>10224049</v>
      </c>
      <c r="J319" s="159">
        <f t="shared" si="35"/>
        <v>0</v>
      </c>
      <c r="K319" s="196">
        <f t="shared" si="36"/>
        <v>0</v>
      </c>
      <c r="L319" s="204">
        <f t="shared" si="37"/>
        <v>0</v>
      </c>
      <c r="M319" s="62">
        <f t="shared" si="38"/>
        <v>1.2076286997450814</v>
      </c>
      <c r="N319" s="62">
        <f t="shared" si="39"/>
        <v>0.34257817080723957</v>
      </c>
      <c r="O319" s="62">
        <f t="shared" si="40"/>
        <v>0</v>
      </c>
    </row>
    <row r="320" spans="1:15" s="51" customFormat="1" x14ac:dyDescent="0.25">
      <c r="A320" s="115">
        <v>13403</v>
      </c>
      <c r="B320" s="72" t="s">
        <v>198</v>
      </c>
      <c r="C320" s="160">
        <v>6311888</v>
      </c>
      <c r="D320" s="160">
        <v>5505281</v>
      </c>
      <c r="E320" s="113">
        <f t="shared" si="33"/>
        <v>1.1465151370111717</v>
      </c>
      <c r="F320" s="114">
        <f t="shared" si="34"/>
        <v>0.32494730460848431</v>
      </c>
      <c r="H320" s="197">
        <v>6311888</v>
      </c>
      <c r="I320" s="197">
        <v>5505281</v>
      </c>
      <c r="J320" s="159">
        <f t="shared" si="35"/>
        <v>0</v>
      </c>
      <c r="K320" s="196">
        <f t="shared" si="36"/>
        <v>0</v>
      </c>
      <c r="L320" s="204">
        <f t="shared" si="37"/>
        <v>0</v>
      </c>
      <c r="M320" s="62">
        <f t="shared" si="38"/>
        <v>1.1465151370111717</v>
      </c>
      <c r="N320" s="62">
        <f t="shared" si="39"/>
        <v>0.32494730460848431</v>
      </c>
      <c r="O320" s="62">
        <f t="shared" si="40"/>
        <v>0</v>
      </c>
    </row>
    <row r="321" spans="1:15" s="51" customFormat="1" x14ac:dyDescent="0.25">
      <c r="A321" s="115">
        <v>13404</v>
      </c>
      <c r="B321" s="72" t="s">
        <v>112</v>
      </c>
      <c r="C321" s="160">
        <v>9305342</v>
      </c>
      <c r="D321" s="160">
        <v>8330014</v>
      </c>
      <c r="E321" s="113">
        <f t="shared" si="33"/>
        <v>1.1170859976946017</v>
      </c>
      <c r="F321" s="114">
        <f t="shared" si="34"/>
        <v>0.31645718892182223</v>
      </c>
      <c r="H321" s="197">
        <v>9305342</v>
      </c>
      <c r="I321" s="197">
        <v>8330014</v>
      </c>
      <c r="J321" s="159">
        <f t="shared" si="35"/>
        <v>0</v>
      </c>
      <c r="K321" s="196">
        <f t="shared" si="36"/>
        <v>0</v>
      </c>
      <c r="L321" s="204">
        <f t="shared" si="37"/>
        <v>0</v>
      </c>
      <c r="M321" s="62">
        <f t="shared" si="38"/>
        <v>1.1170859976946017</v>
      </c>
      <c r="N321" s="62">
        <f t="shared" si="39"/>
        <v>0.31645718892182223</v>
      </c>
      <c r="O321" s="62">
        <f t="shared" si="40"/>
        <v>0</v>
      </c>
    </row>
    <row r="322" spans="1:15" s="51" customFormat="1" x14ac:dyDescent="0.25">
      <c r="A322" s="115">
        <v>13501</v>
      </c>
      <c r="B322" s="72" t="s">
        <v>104</v>
      </c>
      <c r="C322" s="160">
        <v>9630985</v>
      </c>
      <c r="D322" s="160">
        <v>13165012</v>
      </c>
      <c r="E322" s="113">
        <f t="shared" si="33"/>
        <v>0.73155915087658108</v>
      </c>
      <c r="F322" s="114">
        <f t="shared" si="34"/>
        <v>0.20523519582887115</v>
      </c>
      <c r="H322" s="197">
        <v>9630985</v>
      </c>
      <c r="I322" s="197">
        <v>13165012</v>
      </c>
      <c r="J322" s="159">
        <f t="shared" si="35"/>
        <v>0</v>
      </c>
      <c r="K322" s="196">
        <f t="shared" si="36"/>
        <v>0</v>
      </c>
      <c r="L322" s="204">
        <f t="shared" si="37"/>
        <v>0</v>
      </c>
      <c r="M322" s="62">
        <f t="shared" si="38"/>
        <v>0.73155915087658108</v>
      </c>
      <c r="N322" s="62">
        <f t="shared" si="39"/>
        <v>0.20523519582887115</v>
      </c>
      <c r="O322" s="62">
        <f t="shared" si="40"/>
        <v>0</v>
      </c>
    </row>
    <row r="323" spans="1:15" s="51" customFormat="1" x14ac:dyDescent="0.25">
      <c r="A323" s="115">
        <v>13502</v>
      </c>
      <c r="B323" s="72" t="s">
        <v>65</v>
      </c>
      <c r="C323" s="160">
        <v>1845793</v>
      </c>
      <c r="D323" s="160">
        <v>2529930</v>
      </c>
      <c r="E323" s="113">
        <f t="shared" si="33"/>
        <v>0.72958263667374201</v>
      </c>
      <c r="F323" s="114">
        <f t="shared" si="34"/>
        <v>0.20466498430967167</v>
      </c>
      <c r="H323" s="197">
        <v>1845793</v>
      </c>
      <c r="I323" s="197">
        <v>2529930</v>
      </c>
      <c r="J323" s="159">
        <f t="shared" si="35"/>
        <v>0</v>
      </c>
      <c r="K323" s="196">
        <f t="shared" si="36"/>
        <v>0</v>
      </c>
      <c r="L323" s="204">
        <f t="shared" si="37"/>
        <v>0</v>
      </c>
      <c r="M323" s="62">
        <f t="shared" si="38"/>
        <v>0.72958263667374201</v>
      </c>
      <c r="N323" s="62">
        <f t="shared" si="39"/>
        <v>0.20466498430967167</v>
      </c>
      <c r="O323" s="62">
        <f t="shared" si="40"/>
        <v>0</v>
      </c>
    </row>
    <row r="324" spans="1:15" s="51" customFormat="1" x14ac:dyDescent="0.25">
      <c r="A324" s="115">
        <v>13503</v>
      </c>
      <c r="B324" s="72" t="s">
        <v>20</v>
      </c>
      <c r="C324" s="160">
        <v>3732621</v>
      </c>
      <c r="D324" s="160">
        <v>3997301</v>
      </c>
      <c r="E324" s="113">
        <f t="shared" ref="E324:E347" si="41">C324/D324</f>
        <v>0.93378532164578054</v>
      </c>
      <c r="F324" s="114">
        <f t="shared" ref="F324:F346" si="42">(E324-$E$349)/$E$350</f>
        <v>0.26357613357197651</v>
      </c>
      <c r="H324" s="197">
        <v>3732621</v>
      </c>
      <c r="I324" s="197">
        <v>3997301</v>
      </c>
      <c r="J324" s="159">
        <f t="shared" ref="J324:J347" si="43">+H324-C324</f>
        <v>0</v>
      </c>
      <c r="K324" s="196">
        <f t="shared" ref="K324:K347" si="44">+I324-D324</f>
        <v>0</v>
      </c>
      <c r="L324" s="204">
        <f t="shared" ref="L324:L347" si="45">(H324/I324)-E324</f>
        <v>0</v>
      </c>
      <c r="M324" s="62">
        <f t="shared" ref="M324:M347" si="46">+H324/I324</f>
        <v>0.93378532164578054</v>
      </c>
      <c r="N324" s="62">
        <f t="shared" ref="N324:N347" si="47">(M324-$M$349)/$M$350</f>
        <v>0.26357613357197651</v>
      </c>
      <c r="O324" s="62">
        <f t="shared" ref="O324:O350" si="48">+N324-F324</f>
        <v>0</v>
      </c>
    </row>
    <row r="325" spans="1:15" s="51" customFormat="1" x14ac:dyDescent="0.25">
      <c r="A325" s="115">
        <v>13504</v>
      </c>
      <c r="B325" s="72" t="s">
        <v>199</v>
      </c>
      <c r="C325" s="160">
        <v>3780049</v>
      </c>
      <c r="D325" s="160">
        <v>2400055</v>
      </c>
      <c r="E325" s="113">
        <f t="shared" si="41"/>
        <v>1.5749843232759249</v>
      </c>
      <c r="F325" s="114">
        <f t="shared" si="42"/>
        <v>0.4485578839199047</v>
      </c>
      <c r="H325" s="197">
        <v>3780049</v>
      </c>
      <c r="I325" s="197">
        <v>2400055</v>
      </c>
      <c r="J325" s="159">
        <f t="shared" si="43"/>
        <v>0</v>
      </c>
      <c r="K325" s="196">
        <f t="shared" si="44"/>
        <v>0</v>
      </c>
      <c r="L325" s="204">
        <f t="shared" si="45"/>
        <v>0</v>
      </c>
      <c r="M325" s="62">
        <f t="shared" si="46"/>
        <v>1.5749843232759249</v>
      </c>
      <c r="N325" s="62">
        <f t="shared" si="47"/>
        <v>0.4485578839199047</v>
      </c>
      <c r="O325" s="62">
        <f t="shared" si="48"/>
        <v>0</v>
      </c>
    </row>
    <row r="326" spans="1:15" s="51" customFormat="1" x14ac:dyDescent="0.25">
      <c r="A326" s="115">
        <v>13505</v>
      </c>
      <c r="B326" s="72" t="s">
        <v>200</v>
      </c>
      <c r="C326" s="160">
        <v>712110</v>
      </c>
      <c r="D326" s="160">
        <v>2378632</v>
      </c>
      <c r="E326" s="113">
        <f t="shared" si="41"/>
        <v>0.29937796178643861</v>
      </c>
      <c r="F326" s="114">
        <f t="shared" si="42"/>
        <v>8.0553727794618599E-2</v>
      </c>
      <c r="H326" s="197">
        <v>712110</v>
      </c>
      <c r="I326" s="197">
        <v>2378632</v>
      </c>
      <c r="J326" s="159">
        <f t="shared" si="43"/>
        <v>0</v>
      </c>
      <c r="K326" s="196">
        <f t="shared" si="44"/>
        <v>0</v>
      </c>
      <c r="L326" s="204">
        <f t="shared" si="45"/>
        <v>0</v>
      </c>
      <c r="M326" s="62">
        <f t="shared" si="46"/>
        <v>0.29937796178643861</v>
      </c>
      <c r="N326" s="62">
        <f t="shared" si="47"/>
        <v>8.0553727794618599E-2</v>
      </c>
      <c r="O326" s="62">
        <f t="shared" si="48"/>
        <v>0</v>
      </c>
    </row>
    <row r="327" spans="1:15" s="51" customFormat="1" x14ac:dyDescent="0.25">
      <c r="A327" s="115">
        <v>13601</v>
      </c>
      <c r="B327" s="72" t="s">
        <v>150</v>
      </c>
      <c r="C327" s="160">
        <v>6578975</v>
      </c>
      <c r="D327" s="160">
        <v>10031500</v>
      </c>
      <c r="E327" s="113">
        <f t="shared" si="41"/>
        <v>0.65583163036435232</v>
      </c>
      <c r="F327" s="114">
        <f t="shared" si="42"/>
        <v>0.18338829766114612</v>
      </c>
      <c r="H327" s="197">
        <v>6578975</v>
      </c>
      <c r="I327" s="197">
        <v>10031500</v>
      </c>
      <c r="J327" s="159">
        <f t="shared" si="43"/>
        <v>0</v>
      </c>
      <c r="K327" s="196">
        <f t="shared" si="44"/>
        <v>0</v>
      </c>
      <c r="L327" s="204">
        <f t="shared" si="45"/>
        <v>0</v>
      </c>
      <c r="M327" s="62">
        <f t="shared" si="46"/>
        <v>0.65583163036435232</v>
      </c>
      <c r="N327" s="62">
        <f t="shared" si="47"/>
        <v>0.18338829766114612</v>
      </c>
      <c r="O327" s="62">
        <f t="shared" si="48"/>
        <v>0</v>
      </c>
    </row>
    <row r="328" spans="1:15" s="51" customFormat="1" x14ac:dyDescent="0.25">
      <c r="A328" s="115">
        <v>13602</v>
      </c>
      <c r="B328" s="72" t="s">
        <v>201</v>
      </c>
      <c r="C328" s="160">
        <v>3384596</v>
      </c>
      <c r="D328" s="160">
        <v>4436043</v>
      </c>
      <c r="E328" s="113">
        <f t="shared" si="41"/>
        <v>0.76297637331288271</v>
      </c>
      <c r="F328" s="114">
        <f t="shared" si="42"/>
        <v>0.2142988605921696</v>
      </c>
      <c r="H328" s="197">
        <v>3384596</v>
      </c>
      <c r="I328" s="197">
        <v>4436043</v>
      </c>
      <c r="J328" s="159">
        <f t="shared" si="43"/>
        <v>0</v>
      </c>
      <c r="K328" s="196">
        <f t="shared" si="44"/>
        <v>0</v>
      </c>
      <c r="L328" s="204">
        <f t="shared" si="45"/>
        <v>0</v>
      </c>
      <c r="M328" s="62">
        <f t="shared" si="46"/>
        <v>0.76297637331288271</v>
      </c>
      <c r="N328" s="62">
        <f t="shared" si="47"/>
        <v>0.2142988605921696</v>
      </c>
      <c r="O328" s="62">
        <f t="shared" si="48"/>
        <v>0</v>
      </c>
    </row>
    <row r="329" spans="1:15" s="51" customFormat="1" x14ac:dyDescent="0.25">
      <c r="A329" s="115">
        <v>13603</v>
      </c>
      <c r="B329" s="72" t="s">
        <v>237</v>
      </c>
      <c r="C329" s="160">
        <v>3354857</v>
      </c>
      <c r="D329" s="160">
        <v>4350775</v>
      </c>
      <c r="E329" s="113">
        <f t="shared" si="41"/>
        <v>0.77109411541621897</v>
      </c>
      <c r="F329" s="114">
        <f t="shared" si="42"/>
        <v>0.21664077650178665</v>
      </c>
      <c r="H329" s="197">
        <v>3354857</v>
      </c>
      <c r="I329" s="197">
        <v>4350775</v>
      </c>
      <c r="J329" s="159">
        <f t="shared" si="43"/>
        <v>0</v>
      </c>
      <c r="K329" s="196">
        <f t="shared" si="44"/>
        <v>0</v>
      </c>
      <c r="L329" s="204">
        <f t="shared" si="45"/>
        <v>0</v>
      </c>
      <c r="M329" s="62">
        <f t="shared" si="46"/>
        <v>0.77109411541621897</v>
      </c>
      <c r="N329" s="62">
        <f t="shared" si="47"/>
        <v>0.21664077650178665</v>
      </c>
      <c r="O329" s="62">
        <f t="shared" si="48"/>
        <v>0</v>
      </c>
    </row>
    <row r="330" spans="1:15" s="51" customFormat="1" x14ac:dyDescent="0.25">
      <c r="A330" s="115">
        <v>13604</v>
      </c>
      <c r="B330" s="72" t="s">
        <v>256</v>
      </c>
      <c r="C330" s="160">
        <v>6957175</v>
      </c>
      <c r="D330" s="160">
        <v>6360064</v>
      </c>
      <c r="E330" s="113">
        <f t="shared" si="41"/>
        <v>1.0938844326094832</v>
      </c>
      <c r="F330" s="114">
        <f t="shared" si="42"/>
        <v>0.30976368798163795</v>
      </c>
      <c r="H330" s="197">
        <v>6957175</v>
      </c>
      <c r="I330" s="197">
        <v>6360064</v>
      </c>
      <c r="J330" s="159">
        <f t="shared" si="43"/>
        <v>0</v>
      </c>
      <c r="K330" s="196">
        <f t="shared" si="44"/>
        <v>0</v>
      </c>
      <c r="L330" s="204">
        <f t="shared" si="45"/>
        <v>0</v>
      </c>
      <c r="M330" s="62">
        <f t="shared" si="46"/>
        <v>1.0938844326094832</v>
      </c>
      <c r="N330" s="62">
        <f t="shared" si="47"/>
        <v>0.30976368798163795</v>
      </c>
      <c r="O330" s="62">
        <f t="shared" si="48"/>
        <v>0</v>
      </c>
    </row>
    <row r="331" spans="1:15" s="51" customFormat="1" x14ac:dyDescent="0.25">
      <c r="A331" s="115">
        <v>13605</v>
      </c>
      <c r="B331" s="72" t="s">
        <v>249</v>
      </c>
      <c r="C331" s="160">
        <v>7465825</v>
      </c>
      <c r="D331" s="160">
        <v>10679346</v>
      </c>
      <c r="E331" s="113">
        <f t="shared" si="41"/>
        <v>0.69909009409377687</v>
      </c>
      <c r="F331" s="114">
        <f t="shared" si="42"/>
        <v>0.19586808368340672</v>
      </c>
      <c r="H331" s="197">
        <v>7465825</v>
      </c>
      <c r="I331" s="197">
        <v>10679346</v>
      </c>
      <c r="J331" s="159">
        <f t="shared" si="43"/>
        <v>0</v>
      </c>
      <c r="K331" s="196">
        <f t="shared" si="44"/>
        <v>0</v>
      </c>
      <c r="L331" s="204">
        <f t="shared" si="45"/>
        <v>0</v>
      </c>
      <c r="M331" s="62">
        <f t="shared" si="46"/>
        <v>0.69909009409377687</v>
      </c>
      <c r="N331" s="62">
        <f t="shared" si="47"/>
        <v>0.19586808368340672</v>
      </c>
      <c r="O331" s="62">
        <f t="shared" si="48"/>
        <v>0</v>
      </c>
    </row>
    <row r="332" spans="1:15" s="51" customFormat="1" x14ac:dyDescent="0.25">
      <c r="A332" s="115">
        <v>14101</v>
      </c>
      <c r="B332" s="72" t="s">
        <v>88</v>
      </c>
      <c r="C332" s="160">
        <v>20232205</v>
      </c>
      <c r="D332" s="160">
        <v>28150755</v>
      </c>
      <c r="E332" s="113">
        <f t="shared" si="41"/>
        <v>0.71870914296970012</v>
      </c>
      <c r="F332" s="114">
        <f t="shared" si="42"/>
        <v>0.20152805194911405</v>
      </c>
      <c r="H332" s="197">
        <v>20232205</v>
      </c>
      <c r="I332" s="197">
        <v>28150755</v>
      </c>
      <c r="J332" s="159">
        <f t="shared" si="43"/>
        <v>0</v>
      </c>
      <c r="K332" s="196">
        <f t="shared" si="44"/>
        <v>0</v>
      </c>
      <c r="L332" s="204">
        <f t="shared" si="45"/>
        <v>0</v>
      </c>
      <c r="M332" s="62">
        <f t="shared" si="46"/>
        <v>0.71870914296970012</v>
      </c>
      <c r="N332" s="62">
        <f t="shared" si="47"/>
        <v>0.20152805194911405</v>
      </c>
      <c r="O332" s="62">
        <f t="shared" si="48"/>
        <v>0</v>
      </c>
    </row>
    <row r="333" spans="1:15" s="51" customFormat="1" x14ac:dyDescent="0.25">
      <c r="A333" s="115">
        <v>14102</v>
      </c>
      <c r="B333" s="72" t="s">
        <v>202</v>
      </c>
      <c r="C333" s="160">
        <v>323092</v>
      </c>
      <c r="D333" s="160">
        <v>3356980</v>
      </c>
      <c r="E333" s="113">
        <f t="shared" si="41"/>
        <v>9.6244839111344127E-2</v>
      </c>
      <c r="F333" s="114">
        <f t="shared" si="42"/>
        <v>2.1951140313121072E-2</v>
      </c>
      <c r="H333" s="197">
        <v>323092</v>
      </c>
      <c r="I333" s="197">
        <v>3356980</v>
      </c>
      <c r="J333" s="159">
        <f t="shared" si="43"/>
        <v>0</v>
      </c>
      <c r="K333" s="196">
        <f t="shared" si="44"/>
        <v>0</v>
      </c>
      <c r="L333" s="204">
        <f t="shared" si="45"/>
        <v>0</v>
      </c>
      <c r="M333" s="62">
        <f t="shared" si="46"/>
        <v>9.6244839111344127E-2</v>
      </c>
      <c r="N333" s="62">
        <f t="shared" si="47"/>
        <v>2.1951140313121072E-2</v>
      </c>
      <c r="O333" s="62">
        <f t="shared" si="48"/>
        <v>0</v>
      </c>
    </row>
    <row r="334" spans="1:15" s="51" customFormat="1" x14ac:dyDescent="0.25">
      <c r="A334" s="115">
        <v>14103</v>
      </c>
      <c r="B334" s="72" t="s">
        <v>7</v>
      </c>
      <c r="C334" s="160">
        <v>995962</v>
      </c>
      <c r="D334" s="160">
        <v>3313125</v>
      </c>
      <c r="E334" s="113">
        <f t="shared" si="41"/>
        <v>0.30061105451801545</v>
      </c>
      <c r="F334" s="114">
        <f t="shared" si="42"/>
        <v>8.0909467044443517E-2</v>
      </c>
      <c r="H334" s="197">
        <v>995962</v>
      </c>
      <c r="I334" s="197">
        <v>3313125</v>
      </c>
      <c r="J334" s="159">
        <f t="shared" si="43"/>
        <v>0</v>
      </c>
      <c r="K334" s="196">
        <f t="shared" si="44"/>
        <v>0</v>
      </c>
      <c r="L334" s="204">
        <f t="shared" si="45"/>
        <v>0</v>
      </c>
      <c r="M334" s="62">
        <f t="shared" si="46"/>
        <v>0.30061105451801545</v>
      </c>
      <c r="N334" s="62">
        <f t="shared" si="47"/>
        <v>8.0909467044443517E-2</v>
      </c>
      <c r="O334" s="62">
        <f t="shared" si="48"/>
        <v>0</v>
      </c>
    </row>
    <row r="335" spans="1:15" s="51" customFormat="1" x14ac:dyDescent="0.25">
      <c r="A335" s="115">
        <v>14104</v>
      </c>
      <c r="B335" s="72" t="s">
        <v>118</v>
      </c>
      <c r="C335" s="160">
        <v>1806332</v>
      </c>
      <c r="D335" s="160">
        <v>4442946</v>
      </c>
      <c r="E335" s="113">
        <f t="shared" si="41"/>
        <v>0.40656177230153145</v>
      </c>
      <c r="F335" s="114">
        <f t="shared" si="42"/>
        <v>0.11147556146503214</v>
      </c>
      <c r="H335" s="197">
        <v>1806332</v>
      </c>
      <c r="I335" s="197">
        <v>4442946</v>
      </c>
      <c r="J335" s="159">
        <f t="shared" si="43"/>
        <v>0</v>
      </c>
      <c r="K335" s="196">
        <f t="shared" si="44"/>
        <v>0</v>
      </c>
      <c r="L335" s="204">
        <f t="shared" si="45"/>
        <v>0</v>
      </c>
      <c r="M335" s="62">
        <f t="shared" si="46"/>
        <v>0.40656177230153145</v>
      </c>
      <c r="N335" s="62">
        <f t="shared" si="47"/>
        <v>0.11147556146503214</v>
      </c>
      <c r="O335" s="62">
        <f t="shared" si="48"/>
        <v>0</v>
      </c>
    </row>
    <row r="336" spans="1:15" s="51" customFormat="1" x14ac:dyDescent="0.25">
      <c r="A336" s="115">
        <v>14105</v>
      </c>
      <c r="B336" s="72" t="s">
        <v>269</v>
      </c>
      <c r="C336" s="160">
        <v>540251</v>
      </c>
      <c r="D336" s="160">
        <v>2589068</v>
      </c>
      <c r="E336" s="113">
        <f t="shared" si="41"/>
        <v>0.20866620729930616</v>
      </c>
      <c r="F336" s="114">
        <f t="shared" si="42"/>
        <v>5.4383975378440745E-2</v>
      </c>
      <c r="H336" s="197">
        <v>540251</v>
      </c>
      <c r="I336" s="197">
        <v>2589068</v>
      </c>
      <c r="J336" s="159">
        <f t="shared" si="43"/>
        <v>0</v>
      </c>
      <c r="K336" s="196">
        <f t="shared" si="44"/>
        <v>0</v>
      </c>
      <c r="L336" s="204">
        <f t="shared" si="45"/>
        <v>0</v>
      </c>
      <c r="M336" s="62">
        <f t="shared" si="46"/>
        <v>0.20866620729930616</v>
      </c>
      <c r="N336" s="62">
        <f t="shared" si="47"/>
        <v>5.4383975378440745E-2</v>
      </c>
      <c r="O336" s="62">
        <f t="shared" si="48"/>
        <v>0</v>
      </c>
    </row>
    <row r="337" spans="1:15" s="51" customFormat="1" x14ac:dyDescent="0.25">
      <c r="A337" s="115">
        <v>14106</v>
      </c>
      <c r="B337" s="72" t="s">
        <v>32</v>
      </c>
      <c r="C337" s="160">
        <v>1320065</v>
      </c>
      <c r="D337" s="160">
        <v>4410063</v>
      </c>
      <c r="E337" s="113">
        <f t="shared" si="41"/>
        <v>0.29933019097459607</v>
      </c>
      <c r="F337" s="114">
        <f t="shared" si="42"/>
        <v>8.0539946225452533E-2</v>
      </c>
      <c r="H337" s="197">
        <v>1320065</v>
      </c>
      <c r="I337" s="197">
        <v>4410063</v>
      </c>
      <c r="J337" s="159">
        <f t="shared" si="43"/>
        <v>0</v>
      </c>
      <c r="K337" s="196">
        <f t="shared" si="44"/>
        <v>0</v>
      </c>
      <c r="L337" s="204">
        <f t="shared" si="45"/>
        <v>0</v>
      </c>
      <c r="M337" s="62">
        <f t="shared" si="46"/>
        <v>0.29933019097459607</v>
      </c>
      <c r="N337" s="62">
        <f t="shared" si="47"/>
        <v>8.0539946225452533E-2</v>
      </c>
      <c r="O337" s="62">
        <f t="shared" si="48"/>
        <v>0</v>
      </c>
    </row>
    <row r="338" spans="1:15" s="51" customFormat="1" x14ac:dyDescent="0.25">
      <c r="A338" s="115">
        <v>14107</v>
      </c>
      <c r="B338" s="72" t="s">
        <v>148</v>
      </c>
      <c r="C338" s="160">
        <v>1534114</v>
      </c>
      <c r="D338" s="160">
        <v>3197988</v>
      </c>
      <c r="E338" s="113">
        <f t="shared" si="41"/>
        <v>0.47971224407346119</v>
      </c>
      <c r="F338" s="114">
        <f t="shared" si="42"/>
        <v>0.1325789977971952</v>
      </c>
      <c r="H338" s="197">
        <v>1534114</v>
      </c>
      <c r="I338" s="197">
        <v>3197988</v>
      </c>
      <c r="J338" s="159">
        <f t="shared" si="43"/>
        <v>0</v>
      </c>
      <c r="K338" s="196">
        <f t="shared" si="44"/>
        <v>0</v>
      </c>
      <c r="L338" s="204">
        <f t="shared" si="45"/>
        <v>0</v>
      </c>
      <c r="M338" s="62">
        <f t="shared" si="46"/>
        <v>0.47971224407346119</v>
      </c>
      <c r="N338" s="62">
        <f t="shared" si="47"/>
        <v>0.1325789977971952</v>
      </c>
      <c r="O338" s="62">
        <f t="shared" si="48"/>
        <v>0</v>
      </c>
    </row>
    <row r="339" spans="1:15" s="51" customFormat="1" x14ac:dyDescent="0.25">
      <c r="A339" s="115">
        <v>14108</v>
      </c>
      <c r="B339" s="72" t="s">
        <v>274</v>
      </c>
      <c r="C339" s="160">
        <v>4947301</v>
      </c>
      <c r="D339" s="160">
        <v>8294033</v>
      </c>
      <c r="E339" s="113">
        <f t="shared" si="41"/>
        <v>0.596489186864822</v>
      </c>
      <c r="F339" s="114">
        <f t="shared" si="42"/>
        <v>0.1662683878662802</v>
      </c>
      <c r="H339" s="197">
        <v>4947301</v>
      </c>
      <c r="I339" s="197">
        <v>8294033</v>
      </c>
      <c r="J339" s="159">
        <f t="shared" si="43"/>
        <v>0</v>
      </c>
      <c r="K339" s="196">
        <f t="shared" si="44"/>
        <v>0</v>
      </c>
      <c r="L339" s="204">
        <f t="shared" si="45"/>
        <v>0</v>
      </c>
      <c r="M339" s="62">
        <f t="shared" si="46"/>
        <v>0.596489186864822</v>
      </c>
      <c r="N339" s="62">
        <f t="shared" si="47"/>
        <v>0.1662683878662802</v>
      </c>
      <c r="O339" s="62">
        <f t="shared" si="48"/>
        <v>0</v>
      </c>
    </row>
    <row r="340" spans="1:15" s="51" customFormat="1" x14ac:dyDescent="0.25">
      <c r="A340" s="115">
        <v>14201</v>
      </c>
      <c r="B340" s="72" t="s">
        <v>203</v>
      </c>
      <c r="C340" s="160">
        <v>3199984</v>
      </c>
      <c r="D340" s="160">
        <v>4894130</v>
      </c>
      <c r="E340" s="113">
        <f t="shared" si="41"/>
        <v>0.65384123429496155</v>
      </c>
      <c r="F340" s="114">
        <f t="shared" si="42"/>
        <v>0.18281408131354501</v>
      </c>
      <c r="H340" s="197">
        <v>3199984</v>
      </c>
      <c r="I340" s="197">
        <v>4894130</v>
      </c>
      <c r="J340" s="159">
        <f t="shared" si="43"/>
        <v>0</v>
      </c>
      <c r="K340" s="196">
        <f t="shared" si="44"/>
        <v>0</v>
      </c>
      <c r="L340" s="204">
        <f t="shared" si="45"/>
        <v>0</v>
      </c>
      <c r="M340" s="62">
        <f t="shared" si="46"/>
        <v>0.65384123429496155</v>
      </c>
      <c r="N340" s="62">
        <f t="shared" si="47"/>
        <v>0.18281408131354501</v>
      </c>
      <c r="O340" s="62">
        <f t="shared" si="48"/>
        <v>0</v>
      </c>
    </row>
    <row r="341" spans="1:15" s="51" customFormat="1" x14ac:dyDescent="0.25">
      <c r="A341" s="115">
        <v>14202</v>
      </c>
      <c r="B341" s="72" t="s">
        <v>109</v>
      </c>
      <c r="C341" s="160">
        <v>1166666</v>
      </c>
      <c r="D341" s="160">
        <v>4063837</v>
      </c>
      <c r="E341" s="113">
        <f t="shared" si="41"/>
        <v>0.28708484124732364</v>
      </c>
      <c r="F341" s="114">
        <f t="shared" si="42"/>
        <v>7.7007242306053783E-2</v>
      </c>
      <c r="H341" s="197">
        <v>1166666</v>
      </c>
      <c r="I341" s="197">
        <v>4063837</v>
      </c>
      <c r="J341" s="159">
        <f t="shared" si="43"/>
        <v>0</v>
      </c>
      <c r="K341" s="196">
        <f t="shared" si="44"/>
        <v>0</v>
      </c>
      <c r="L341" s="204">
        <f t="shared" si="45"/>
        <v>0</v>
      </c>
      <c r="M341" s="62">
        <f t="shared" si="46"/>
        <v>0.28708484124732364</v>
      </c>
      <c r="N341" s="62">
        <f t="shared" si="47"/>
        <v>7.7007242306053783E-2</v>
      </c>
      <c r="O341" s="62">
        <f t="shared" si="48"/>
        <v>0</v>
      </c>
    </row>
    <row r="342" spans="1:15" s="51" customFormat="1" x14ac:dyDescent="0.25">
      <c r="A342" s="115">
        <v>14203</v>
      </c>
      <c r="B342" s="72" t="s">
        <v>261</v>
      </c>
      <c r="C342" s="160">
        <v>496556</v>
      </c>
      <c r="D342" s="160">
        <v>2469174</v>
      </c>
      <c r="E342" s="113">
        <f t="shared" si="41"/>
        <v>0.20110206895099333</v>
      </c>
      <c r="F342" s="114">
        <f t="shared" si="42"/>
        <v>5.2201770559051626E-2</v>
      </c>
      <c r="H342" s="197">
        <v>496556</v>
      </c>
      <c r="I342" s="197">
        <v>2469174</v>
      </c>
      <c r="J342" s="159">
        <f t="shared" si="43"/>
        <v>0</v>
      </c>
      <c r="K342" s="196">
        <f t="shared" si="44"/>
        <v>0</v>
      </c>
      <c r="L342" s="204">
        <f t="shared" si="45"/>
        <v>0</v>
      </c>
      <c r="M342" s="62">
        <f t="shared" si="46"/>
        <v>0.20110206895099333</v>
      </c>
      <c r="N342" s="62">
        <f t="shared" si="47"/>
        <v>5.2201770559051626E-2</v>
      </c>
      <c r="O342" s="62">
        <f t="shared" si="48"/>
        <v>0</v>
      </c>
    </row>
    <row r="343" spans="1:15" s="51" customFormat="1" x14ac:dyDescent="0.25">
      <c r="A343" s="115">
        <v>14204</v>
      </c>
      <c r="B343" s="72" t="s">
        <v>343</v>
      </c>
      <c r="C343" s="160">
        <v>2592252</v>
      </c>
      <c r="D343" s="160">
        <v>4680102</v>
      </c>
      <c r="E343" s="113">
        <f t="shared" si="41"/>
        <v>0.55388792808361864</v>
      </c>
      <c r="F343" s="114">
        <f t="shared" si="42"/>
        <v>0.15397820120607447</v>
      </c>
      <c r="H343" s="197">
        <v>2592252</v>
      </c>
      <c r="I343" s="197">
        <v>4680102</v>
      </c>
      <c r="J343" s="159">
        <f t="shared" si="43"/>
        <v>0</v>
      </c>
      <c r="K343" s="196">
        <f t="shared" si="44"/>
        <v>0</v>
      </c>
      <c r="L343" s="204">
        <f t="shared" si="45"/>
        <v>0</v>
      </c>
      <c r="M343" s="62">
        <f t="shared" si="46"/>
        <v>0.55388792808361864</v>
      </c>
      <c r="N343" s="62">
        <f t="shared" si="47"/>
        <v>0.15397820120607447</v>
      </c>
      <c r="O343" s="62">
        <f t="shared" si="48"/>
        <v>0</v>
      </c>
    </row>
    <row r="344" spans="1:15" s="51" customFormat="1" x14ac:dyDescent="0.25">
      <c r="A344" s="115">
        <v>15101</v>
      </c>
      <c r="B344" s="72" t="s">
        <v>18</v>
      </c>
      <c r="C344" s="160">
        <v>28545698</v>
      </c>
      <c r="D344" s="160">
        <v>35239452</v>
      </c>
      <c r="E344" s="113">
        <f t="shared" si="41"/>
        <v>0.81004942982654782</v>
      </c>
      <c r="F344" s="114">
        <f t="shared" si="42"/>
        <v>0.22787913187454356</v>
      </c>
      <c r="H344" s="197">
        <v>28545698</v>
      </c>
      <c r="I344" s="197">
        <v>35239452</v>
      </c>
      <c r="J344" s="159">
        <f t="shared" si="43"/>
        <v>0</v>
      </c>
      <c r="K344" s="196">
        <f t="shared" si="44"/>
        <v>0</v>
      </c>
      <c r="L344" s="204">
        <f t="shared" si="45"/>
        <v>0</v>
      </c>
      <c r="M344" s="62">
        <f t="shared" si="46"/>
        <v>0.81004942982654782</v>
      </c>
      <c r="N344" s="62">
        <f t="shared" si="47"/>
        <v>0.22787913187454356</v>
      </c>
      <c r="O344" s="62">
        <f t="shared" si="48"/>
        <v>0</v>
      </c>
    </row>
    <row r="345" spans="1:15" s="51" customFormat="1" x14ac:dyDescent="0.25">
      <c r="A345" s="115">
        <v>15102</v>
      </c>
      <c r="B345" s="72" t="s">
        <v>8</v>
      </c>
      <c r="C345" s="160">
        <v>601432</v>
      </c>
      <c r="D345" s="160">
        <v>2508364</v>
      </c>
      <c r="E345" s="113">
        <f t="shared" si="41"/>
        <v>0.23977062340234512</v>
      </c>
      <c r="F345" s="114">
        <f t="shared" si="42"/>
        <v>6.3357397544823502E-2</v>
      </c>
      <c r="H345" s="197">
        <v>601432</v>
      </c>
      <c r="I345" s="197">
        <v>2508364</v>
      </c>
      <c r="J345" s="159">
        <f t="shared" si="43"/>
        <v>0</v>
      </c>
      <c r="K345" s="196">
        <f t="shared" si="44"/>
        <v>0</v>
      </c>
      <c r="L345" s="204">
        <f t="shared" si="45"/>
        <v>0</v>
      </c>
      <c r="M345" s="62">
        <f t="shared" si="46"/>
        <v>0.23977062340234512</v>
      </c>
      <c r="N345" s="62">
        <f t="shared" si="47"/>
        <v>6.3357397544823502E-2</v>
      </c>
      <c r="O345" s="62">
        <f t="shared" si="48"/>
        <v>0</v>
      </c>
    </row>
    <row r="346" spans="1:15" s="51" customFormat="1" x14ac:dyDescent="0.25">
      <c r="A346" s="115">
        <v>15201</v>
      </c>
      <c r="B346" s="72" t="s">
        <v>47</v>
      </c>
      <c r="C346" s="160">
        <v>578892</v>
      </c>
      <c r="D346" s="160">
        <v>3713640</v>
      </c>
      <c r="E346" s="113">
        <f t="shared" si="41"/>
        <v>0.15588263805861635</v>
      </c>
      <c r="F346" s="114">
        <f t="shared" si="42"/>
        <v>3.9156258237692726E-2</v>
      </c>
      <c r="H346" s="197">
        <v>578892</v>
      </c>
      <c r="I346" s="197">
        <v>3713640</v>
      </c>
      <c r="J346" s="159">
        <f t="shared" si="43"/>
        <v>0</v>
      </c>
      <c r="K346" s="196">
        <f t="shared" si="44"/>
        <v>0</v>
      </c>
      <c r="L346" s="204">
        <f t="shared" si="45"/>
        <v>0</v>
      </c>
      <c r="M346" s="62">
        <f t="shared" si="46"/>
        <v>0.15588263805861635</v>
      </c>
      <c r="N346" s="62">
        <f t="shared" si="47"/>
        <v>3.9156258237692726E-2</v>
      </c>
      <c r="O346" s="62">
        <f t="shared" si="48"/>
        <v>0</v>
      </c>
    </row>
    <row r="347" spans="1:15" s="51" customFormat="1" x14ac:dyDescent="0.25">
      <c r="A347" s="115">
        <v>15202</v>
      </c>
      <c r="B347" s="72" t="s">
        <v>344</v>
      </c>
      <c r="C347" s="160">
        <v>245360</v>
      </c>
      <c r="D347" s="160">
        <v>2440574</v>
      </c>
      <c r="E347" s="113">
        <f t="shared" si="41"/>
        <v>0.10053372690195012</v>
      </c>
      <c r="F347" s="114">
        <f>(E347-$E$349)/$E$350</f>
        <v>2.318845660421814E-2</v>
      </c>
      <c r="H347" s="197">
        <v>245360</v>
      </c>
      <c r="I347" s="197">
        <v>2440574</v>
      </c>
      <c r="J347" s="159">
        <f t="shared" si="43"/>
        <v>0</v>
      </c>
      <c r="K347" s="196">
        <f t="shared" si="44"/>
        <v>0</v>
      </c>
      <c r="L347" s="204">
        <f t="shared" si="45"/>
        <v>0</v>
      </c>
      <c r="M347" s="62">
        <f t="shared" si="46"/>
        <v>0.10053372690195012</v>
      </c>
      <c r="N347" s="62">
        <f t="shared" si="47"/>
        <v>2.318845660421814E-2</v>
      </c>
      <c r="O347" s="62">
        <f t="shared" si="48"/>
        <v>0</v>
      </c>
    </row>
    <row r="348" spans="1:15" s="51" customFormat="1" ht="14.4" thickBot="1" x14ac:dyDescent="0.3">
      <c r="A348" s="52"/>
      <c r="B348" s="108"/>
      <c r="D348" s="51" t="s">
        <v>466</v>
      </c>
      <c r="E348" s="109">
        <f>MAX(E3:E347)</f>
        <v>3.4864384727924174</v>
      </c>
      <c r="F348" s="62">
        <f>MAX(F3:F347)</f>
        <v>1</v>
      </c>
      <c r="H348" s="205"/>
      <c r="I348" s="205"/>
      <c r="J348" s="206"/>
      <c r="K348" s="206"/>
      <c r="L348" s="206" t="s">
        <v>549</v>
      </c>
      <c r="M348" s="62">
        <f>MAX(M3:M347)</f>
        <v>3.4864384727924174</v>
      </c>
      <c r="N348" s="62">
        <f>MAX(N3:N347)</f>
        <v>1</v>
      </c>
      <c r="O348" s="62">
        <f t="shared" si="48"/>
        <v>0</v>
      </c>
    </row>
    <row r="349" spans="1:15" ht="14.4" thickBot="1" x14ac:dyDescent="0.3">
      <c r="D349" s="53" t="s">
        <v>465</v>
      </c>
      <c r="E349" s="54">
        <f>MIN(E3:E347)</f>
        <v>2.0155985876130458E-2</v>
      </c>
      <c r="F349" s="63">
        <f>MIN(F3:F347)</f>
        <v>0</v>
      </c>
      <c r="L349" s="208" t="s">
        <v>550</v>
      </c>
      <c r="M349" s="63">
        <f>MIN(M3:M347)</f>
        <v>2.0155985876130458E-2</v>
      </c>
      <c r="N349" s="63">
        <f>MIN(N3:N347)</f>
        <v>0</v>
      </c>
      <c r="O349" s="62">
        <f t="shared" si="48"/>
        <v>0</v>
      </c>
    </row>
    <row r="350" spans="1:15" ht="14.4" thickBot="1" x14ac:dyDescent="0.3">
      <c r="D350" s="53" t="s">
        <v>464</v>
      </c>
      <c r="E350" s="54">
        <f>E348-E349</f>
        <v>3.4662824869162869</v>
      </c>
      <c r="F350" s="63">
        <f>F348-F349</f>
        <v>1</v>
      </c>
      <c r="L350" s="208" t="s">
        <v>551</v>
      </c>
      <c r="M350" s="63">
        <f>+M348-M349</f>
        <v>3.4662824869162869</v>
      </c>
      <c r="N350" s="63">
        <f>+N348-N349</f>
        <v>1</v>
      </c>
      <c r="O350" s="62">
        <f t="shared" si="48"/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92D050"/>
  </sheetPr>
  <dimension ref="A1:AM351"/>
  <sheetViews>
    <sheetView zoomScale="90" zoomScaleNormal="90" workbookViewId="0"/>
  </sheetViews>
  <sheetFormatPr baseColWidth="10" defaultColWidth="11.44140625" defaultRowHeight="13.8" x14ac:dyDescent="0.25"/>
  <cols>
    <col min="1" max="1" width="8.6640625" style="53" customWidth="1"/>
    <col min="2" max="2" width="25" style="38" customWidth="1"/>
    <col min="3" max="3" width="6.5546875" style="40" bestFit="1" customWidth="1"/>
    <col min="4" max="6" width="7.33203125" style="38" bestFit="1" customWidth="1"/>
    <col min="7" max="7" width="6.5546875" style="38" customWidth="1"/>
    <col min="8" max="15" width="7.33203125" style="38" bestFit="1" customWidth="1"/>
    <col min="16" max="16" width="7.44140625" style="38" bestFit="1" customWidth="1"/>
    <col min="17" max="17" width="11.44140625" style="38" customWidth="1"/>
    <col min="18" max="18" width="14.6640625" style="38" customWidth="1"/>
    <col min="19" max="20" width="12.6640625" customWidth="1"/>
    <col min="21" max="21" width="7.44140625" style="38" hidden="1" customWidth="1"/>
    <col min="22" max="22" width="27.109375" style="38" hidden="1" customWidth="1"/>
    <col min="23" max="23" width="4.44140625" style="38" hidden="1" customWidth="1"/>
    <col min="24" max="25" width="4.5546875" style="38" hidden="1" customWidth="1"/>
    <col min="26" max="26" width="4.88671875" style="38" hidden="1" customWidth="1"/>
    <col min="27" max="27" width="4.5546875" style="38" hidden="1" customWidth="1"/>
    <col min="28" max="28" width="4.6640625" style="38" hidden="1" customWidth="1"/>
    <col min="29" max="30" width="4.5546875" style="38" hidden="1" customWidth="1"/>
    <col min="31" max="31" width="4.88671875" style="38" hidden="1" customWidth="1"/>
    <col min="32" max="32" width="4.5546875" style="38" hidden="1" customWidth="1"/>
    <col min="33" max="33" width="5" style="38" hidden="1" customWidth="1"/>
    <col min="34" max="34" width="4.6640625" style="38" hidden="1" customWidth="1"/>
    <col min="35" max="36" width="4.5546875" style="38" hidden="1" customWidth="1"/>
    <col min="37" max="37" width="6" style="38" hidden="1" customWidth="1"/>
    <col min="38" max="39" width="0" style="38" hidden="1" customWidth="1"/>
    <col min="40" max="16384" width="11.44140625" style="38"/>
  </cols>
  <sheetData>
    <row r="1" spans="1:39" x14ac:dyDescent="0.25">
      <c r="B1" s="163" t="s">
        <v>534</v>
      </c>
      <c r="C1" s="164"/>
      <c r="D1" s="165"/>
      <c r="E1" s="165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</row>
    <row r="2" spans="1:39" x14ac:dyDescent="0.25">
      <c r="B2" s="42">
        <v>1</v>
      </c>
      <c r="C2" s="42">
        <v>2</v>
      </c>
      <c r="D2" s="42">
        <v>3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  <c r="K2" s="42">
        <v>10</v>
      </c>
      <c r="L2" s="42">
        <v>11</v>
      </c>
      <c r="M2" s="42">
        <v>12</v>
      </c>
      <c r="N2" s="42">
        <v>13</v>
      </c>
      <c r="O2" s="42">
        <v>14</v>
      </c>
      <c r="P2" s="42">
        <v>15</v>
      </c>
      <c r="Q2" s="42">
        <v>16</v>
      </c>
      <c r="R2" s="42">
        <v>17</v>
      </c>
    </row>
    <row r="3" spans="1:39" s="41" customFormat="1" x14ac:dyDescent="0.25">
      <c r="A3" s="162" t="s">
        <v>397</v>
      </c>
      <c r="B3" s="162" t="s">
        <v>445</v>
      </c>
      <c r="C3" s="124" t="s">
        <v>473</v>
      </c>
      <c r="D3" s="124" t="s">
        <v>474</v>
      </c>
      <c r="E3" s="124" t="s">
        <v>475</v>
      </c>
      <c r="F3" s="124" t="s">
        <v>476</v>
      </c>
      <c r="G3" s="124" t="s">
        <v>477</v>
      </c>
      <c r="H3" s="124" t="s">
        <v>478</v>
      </c>
      <c r="I3" s="124" t="s">
        <v>479</v>
      </c>
      <c r="J3" s="124" t="s">
        <v>480</v>
      </c>
      <c r="K3" s="124" t="s">
        <v>481</v>
      </c>
      <c r="L3" s="124" t="s">
        <v>482</v>
      </c>
      <c r="M3" s="124" t="s">
        <v>483</v>
      </c>
      <c r="N3" s="124" t="s">
        <v>484</v>
      </c>
      <c r="O3" s="124" t="s">
        <v>485</v>
      </c>
      <c r="P3" s="124" t="s">
        <v>486</v>
      </c>
      <c r="Q3" s="124" t="s">
        <v>487</v>
      </c>
      <c r="R3" s="124" t="s">
        <v>446</v>
      </c>
      <c r="U3" s="38" t="s">
        <v>553</v>
      </c>
      <c r="V3" s="38" t="s">
        <v>445</v>
      </c>
      <c r="W3" s="38" t="s">
        <v>473</v>
      </c>
      <c r="X3" s="38" t="s">
        <v>474</v>
      </c>
      <c r="Y3" s="38" t="s">
        <v>475</v>
      </c>
      <c r="Z3" s="38" t="s">
        <v>476</v>
      </c>
      <c r="AA3" s="38" t="s">
        <v>477</v>
      </c>
      <c r="AB3" s="38" t="s">
        <v>478</v>
      </c>
      <c r="AC3" s="38" t="s">
        <v>479</v>
      </c>
      <c r="AD3" s="38" t="s">
        <v>480</v>
      </c>
      <c r="AE3" s="38" t="s">
        <v>481</v>
      </c>
      <c r="AF3" s="38" t="s">
        <v>482</v>
      </c>
      <c r="AG3" s="38" t="s">
        <v>483</v>
      </c>
      <c r="AH3" s="38" t="s">
        <v>484</v>
      </c>
      <c r="AI3" s="38" t="s">
        <v>485</v>
      </c>
      <c r="AJ3" s="38" t="s">
        <v>486</v>
      </c>
      <c r="AK3" s="41" t="s">
        <v>574</v>
      </c>
    </row>
    <row r="4" spans="1:39" x14ac:dyDescent="0.25">
      <c r="A4" s="77">
        <v>1101</v>
      </c>
      <c r="B4" s="166" t="s">
        <v>70</v>
      </c>
      <c r="C4" s="183">
        <v>100</v>
      </c>
      <c r="D4" s="183">
        <v>100</v>
      </c>
      <c r="E4" s="183">
        <v>100</v>
      </c>
      <c r="F4" s="183">
        <v>100</v>
      </c>
      <c r="G4" s="183">
        <v>100</v>
      </c>
      <c r="H4" s="183">
        <v>100</v>
      </c>
      <c r="I4" s="183">
        <v>100</v>
      </c>
      <c r="J4" s="183">
        <v>100</v>
      </c>
      <c r="K4" s="183">
        <v>100</v>
      </c>
      <c r="L4" s="183">
        <v>100</v>
      </c>
      <c r="M4" s="183">
        <v>100</v>
      </c>
      <c r="N4" s="183">
        <v>100</v>
      </c>
      <c r="O4" s="183">
        <v>100</v>
      </c>
      <c r="P4" s="183">
        <v>100</v>
      </c>
      <c r="Q4" s="77">
        <v>1400</v>
      </c>
      <c r="R4" s="139">
        <f>(Q4-$Q$350)/$Q$351</f>
        <v>1</v>
      </c>
      <c r="U4" s="38">
        <v>1101</v>
      </c>
      <c r="V4" s="38" t="s">
        <v>70</v>
      </c>
      <c r="W4" s="38">
        <v>100</v>
      </c>
      <c r="X4" s="38">
        <v>100</v>
      </c>
      <c r="Y4" s="38">
        <v>100</v>
      </c>
      <c r="Z4" s="38">
        <v>100</v>
      </c>
      <c r="AA4" s="38">
        <v>100</v>
      </c>
      <c r="AB4" s="38">
        <v>100</v>
      </c>
      <c r="AC4" s="38">
        <v>100</v>
      </c>
      <c r="AD4" s="38">
        <v>100</v>
      </c>
      <c r="AE4" s="38">
        <v>100</v>
      </c>
      <c r="AF4" s="38">
        <v>100</v>
      </c>
      <c r="AG4" s="38">
        <v>100</v>
      </c>
      <c r="AH4" s="38">
        <v>100</v>
      </c>
      <c r="AI4" s="38">
        <v>100</v>
      </c>
      <c r="AJ4" s="38">
        <v>100</v>
      </c>
      <c r="AK4" s="38">
        <f>SUM(W4:AJ4)</f>
        <v>1400</v>
      </c>
      <c r="AL4" s="221">
        <f>(AK4-MIN($AK$4:$AK$348))/(MAX($AK$4:$AK$348)-MIN($AK$4:$AK$348))-R4</f>
        <v>0</v>
      </c>
      <c r="AM4" s="221"/>
    </row>
    <row r="5" spans="1:39" x14ac:dyDescent="0.25">
      <c r="A5" s="77">
        <v>1107</v>
      </c>
      <c r="B5" s="166" t="s">
        <v>121</v>
      </c>
      <c r="C5" s="183">
        <v>100</v>
      </c>
      <c r="D5" s="183">
        <v>100</v>
      </c>
      <c r="E5" s="183">
        <v>100</v>
      </c>
      <c r="F5" s="183">
        <v>100</v>
      </c>
      <c r="G5" s="183">
        <v>100</v>
      </c>
      <c r="H5" s="183">
        <v>100</v>
      </c>
      <c r="I5" s="183">
        <v>100</v>
      </c>
      <c r="J5" s="183">
        <v>100</v>
      </c>
      <c r="K5" s="183">
        <v>100</v>
      </c>
      <c r="L5" s="183">
        <v>100</v>
      </c>
      <c r="M5" s="183">
        <v>100</v>
      </c>
      <c r="N5" s="183">
        <v>100</v>
      </c>
      <c r="O5" s="183">
        <v>100</v>
      </c>
      <c r="P5" s="183">
        <v>100</v>
      </c>
      <c r="Q5" s="77">
        <v>1400</v>
      </c>
      <c r="R5" s="139">
        <f t="shared" ref="R5:R68" si="0">(Q5-$Q$350)/$Q$351</f>
        <v>1</v>
      </c>
      <c r="U5" s="38">
        <v>1107</v>
      </c>
      <c r="V5" s="38" t="s">
        <v>121</v>
      </c>
      <c r="W5" s="38">
        <v>100</v>
      </c>
      <c r="X5" s="38">
        <v>100</v>
      </c>
      <c r="Y5" s="38">
        <v>100</v>
      </c>
      <c r="Z5" s="38">
        <v>100</v>
      </c>
      <c r="AA5" s="38">
        <v>100</v>
      </c>
      <c r="AB5" s="38">
        <v>100</v>
      </c>
      <c r="AC5" s="38">
        <v>100</v>
      </c>
      <c r="AD5" s="38">
        <v>100</v>
      </c>
      <c r="AE5" s="38">
        <v>100</v>
      </c>
      <c r="AF5" s="38">
        <v>100</v>
      </c>
      <c r="AG5" s="38">
        <v>100</v>
      </c>
      <c r="AH5" s="38">
        <v>100</v>
      </c>
      <c r="AI5" s="38">
        <v>100</v>
      </c>
      <c r="AJ5" s="38">
        <v>100</v>
      </c>
      <c r="AK5" s="38">
        <f t="shared" ref="AK5:AK68" si="1">SUM(W5:AJ5)</f>
        <v>1400</v>
      </c>
      <c r="AL5" s="221">
        <f t="shared" ref="AL5:AL68" si="2">(AK5-MIN($AK$4:$AK$348))/(MAX($AK$4:$AK$348)-MIN($AK$4:$AK$348))-R5</f>
        <v>0</v>
      </c>
      <c r="AM5" s="221"/>
    </row>
    <row r="6" spans="1:39" x14ac:dyDescent="0.25">
      <c r="A6" s="77">
        <v>1401</v>
      </c>
      <c r="B6" s="166" t="s">
        <v>264</v>
      </c>
      <c r="C6" s="183">
        <v>100</v>
      </c>
      <c r="D6" s="183">
        <v>100</v>
      </c>
      <c r="E6" s="183">
        <v>100</v>
      </c>
      <c r="F6" s="183">
        <v>100</v>
      </c>
      <c r="G6" s="183">
        <v>100</v>
      </c>
      <c r="H6" s="183">
        <v>100</v>
      </c>
      <c r="I6" s="183">
        <v>100</v>
      </c>
      <c r="J6" s="183">
        <v>100</v>
      </c>
      <c r="K6" s="183">
        <v>100</v>
      </c>
      <c r="L6" s="183">
        <v>100</v>
      </c>
      <c r="M6" s="183">
        <v>100</v>
      </c>
      <c r="N6" s="183">
        <v>100</v>
      </c>
      <c r="O6" s="183">
        <v>100</v>
      </c>
      <c r="P6" s="183">
        <v>100</v>
      </c>
      <c r="Q6" s="77">
        <v>1400</v>
      </c>
      <c r="R6" s="139">
        <f t="shared" si="0"/>
        <v>1</v>
      </c>
      <c r="U6" s="38">
        <v>1401</v>
      </c>
      <c r="V6" s="38" t="s">
        <v>264</v>
      </c>
      <c r="W6" s="38">
        <v>100</v>
      </c>
      <c r="X6" s="38">
        <v>100</v>
      </c>
      <c r="Y6" s="38">
        <v>100</v>
      </c>
      <c r="Z6" s="38">
        <v>100</v>
      </c>
      <c r="AA6" s="38">
        <v>100</v>
      </c>
      <c r="AB6" s="38">
        <v>100</v>
      </c>
      <c r="AC6" s="38">
        <v>100</v>
      </c>
      <c r="AD6" s="38">
        <v>100</v>
      </c>
      <c r="AE6" s="38">
        <v>100</v>
      </c>
      <c r="AF6" s="38">
        <v>100</v>
      </c>
      <c r="AG6" s="38">
        <v>100</v>
      </c>
      <c r="AH6" s="38">
        <v>100</v>
      </c>
      <c r="AI6" s="38">
        <v>100</v>
      </c>
      <c r="AJ6" s="38">
        <v>100</v>
      </c>
      <c r="AK6" s="38">
        <f t="shared" si="1"/>
        <v>1400</v>
      </c>
      <c r="AL6" s="221">
        <f t="shared" si="2"/>
        <v>0</v>
      </c>
      <c r="AM6" s="221"/>
    </row>
    <row r="7" spans="1:39" x14ac:dyDescent="0.25">
      <c r="A7" s="77">
        <v>1402</v>
      </c>
      <c r="B7" s="166" t="s">
        <v>97</v>
      </c>
      <c r="C7" s="183">
        <v>100</v>
      </c>
      <c r="D7" s="183">
        <v>100</v>
      </c>
      <c r="E7" s="183">
        <v>100</v>
      </c>
      <c r="F7" s="183">
        <v>100</v>
      </c>
      <c r="G7" s="183">
        <v>100</v>
      </c>
      <c r="H7" s="183">
        <v>100</v>
      </c>
      <c r="I7" s="183">
        <v>100</v>
      </c>
      <c r="J7" s="183">
        <v>100</v>
      </c>
      <c r="K7" s="183">
        <v>100</v>
      </c>
      <c r="L7" s="183">
        <v>100</v>
      </c>
      <c r="M7" s="183">
        <v>100</v>
      </c>
      <c r="N7" s="183">
        <v>100</v>
      </c>
      <c r="O7" s="183">
        <v>100</v>
      </c>
      <c r="P7" s="183">
        <v>100</v>
      </c>
      <c r="Q7" s="77">
        <v>1400</v>
      </c>
      <c r="R7" s="139">
        <f t="shared" si="0"/>
        <v>1</v>
      </c>
      <c r="U7" s="38">
        <v>1402</v>
      </c>
      <c r="V7" s="38" t="s">
        <v>97</v>
      </c>
      <c r="W7" s="38">
        <v>100</v>
      </c>
      <c r="X7" s="38">
        <v>100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100</v>
      </c>
      <c r="AE7" s="38">
        <v>100</v>
      </c>
      <c r="AF7" s="38">
        <v>100</v>
      </c>
      <c r="AG7" s="38">
        <v>100</v>
      </c>
      <c r="AH7" s="38">
        <v>100</v>
      </c>
      <c r="AI7" s="38">
        <v>100</v>
      </c>
      <c r="AJ7" s="38">
        <v>100</v>
      </c>
      <c r="AK7" s="38">
        <f t="shared" si="1"/>
        <v>1400</v>
      </c>
      <c r="AL7" s="221">
        <f t="shared" si="2"/>
        <v>0</v>
      </c>
      <c r="AM7" s="221"/>
    </row>
    <row r="8" spans="1:39" x14ac:dyDescent="0.25">
      <c r="A8" s="77">
        <v>1403</v>
      </c>
      <c r="B8" s="166" t="s">
        <v>280</v>
      </c>
      <c r="C8" s="183">
        <v>100</v>
      </c>
      <c r="D8" s="183">
        <v>100</v>
      </c>
      <c r="E8" s="183">
        <v>100</v>
      </c>
      <c r="F8" s="183">
        <v>100</v>
      </c>
      <c r="G8" s="183">
        <v>100</v>
      </c>
      <c r="H8" s="183">
        <v>100</v>
      </c>
      <c r="I8" s="183">
        <v>100</v>
      </c>
      <c r="J8" s="183">
        <v>100</v>
      </c>
      <c r="K8" s="183">
        <v>100</v>
      </c>
      <c r="L8" s="183">
        <v>100</v>
      </c>
      <c r="M8" s="183">
        <v>100</v>
      </c>
      <c r="N8" s="183">
        <v>100</v>
      </c>
      <c r="O8" s="183">
        <v>100</v>
      </c>
      <c r="P8" s="183">
        <v>100</v>
      </c>
      <c r="Q8" s="77">
        <v>1400</v>
      </c>
      <c r="R8" s="139">
        <f t="shared" si="0"/>
        <v>1</v>
      </c>
      <c r="U8" s="38">
        <v>1403</v>
      </c>
      <c r="V8" s="38" t="s">
        <v>280</v>
      </c>
      <c r="W8" s="38">
        <v>100</v>
      </c>
      <c r="X8" s="38">
        <v>100</v>
      </c>
      <c r="Y8" s="38">
        <v>100</v>
      </c>
      <c r="Z8" s="38">
        <v>100</v>
      </c>
      <c r="AA8" s="38">
        <v>100</v>
      </c>
      <c r="AB8" s="38">
        <v>100</v>
      </c>
      <c r="AC8" s="38">
        <v>100</v>
      </c>
      <c r="AD8" s="38">
        <v>100</v>
      </c>
      <c r="AE8" s="38">
        <v>100</v>
      </c>
      <c r="AF8" s="38">
        <v>100</v>
      </c>
      <c r="AG8" s="38">
        <v>100</v>
      </c>
      <c r="AH8" s="38">
        <v>100</v>
      </c>
      <c r="AI8" s="38">
        <v>100</v>
      </c>
      <c r="AJ8" s="38">
        <v>100</v>
      </c>
      <c r="AK8" s="38">
        <f t="shared" si="1"/>
        <v>1400</v>
      </c>
      <c r="AL8" s="221">
        <f t="shared" si="2"/>
        <v>0</v>
      </c>
      <c r="AM8" s="221"/>
    </row>
    <row r="9" spans="1:39" x14ac:dyDescent="0.25">
      <c r="A9" s="77">
        <v>1404</v>
      </c>
      <c r="B9" s="166" t="s">
        <v>281</v>
      </c>
      <c r="C9" s="183">
        <v>100</v>
      </c>
      <c r="D9" s="183">
        <v>100</v>
      </c>
      <c r="E9" s="183">
        <v>100</v>
      </c>
      <c r="F9" s="183">
        <v>100</v>
      </c>
      <c r="G9" s="183">
        <v>100</v>
      </c>
      <c r="H9" s="183">
        <v>100</v>
      </c>
      <c r="I9" s="183">
        <v>100</v>
      </c>
      <c r="J9" s="183">
        <v>100</v>
      </c>
      <c r="K9" s="183">
        <v>100</v>
      </c>
      <c r="L9" s="183">
        <v>100</v>
      </c>
      <c r="M9" s="183">
        <v>100</v>
      </c>
      <c r="N9" s="183">
        <v>100</v>
      </c>
      <c r="O9" s="183">
        <v>100</v>
      </c>
      <c r="P9" s="183">
        <v>100</v>
      </c>
      <c r="Q9" s="77">
        <v>1400</v>
      </c>
      <c r="R9" s="139">
        <f t="shared" si="0"/>
        <v>1</v>
      </c>
      <c r="U9" s="38">
        <v>1404</v>
      </c>
      <c r="V9" s="38" t="s">
        <v>281</v>
      </c>
      <c r="W9" s="38">
        <v>100</v>
      </c>
      <c r="X9" s="38">
        <v>100</v>
      </c>
      <c r="Y9" s="38">
        <v>100</v>
      </c>
      <c r="Z9" s="38">
        <v>100</v>
      </c>
      <c r="AA9" s="38">
        <v>100</v>
      </c>
      <c r="AB9" s="38">
        <v>100</v>
      </c>
      <c r="AC9" s="38">
        <v>100</v>
      </c>
      <c r="AD9" s="38">
        <v>100</v>
      </c>
      <c r="AE9" s="38">
        <v>100</v>
      </c>
      <c r="AF9" s="38">
        <v>100</v>
      </c>
      <c r="AG9" s="38">
        <v>100</v>
      </c>
      <c r="AH9" s="38">
        <v>100</v>
      </c>
      <c r="AI9" s="38">
        <v>100</v>
      </c>
      <c r="AJ9" s="38">
        <v>100</v>
      </c>
      <c r="AK9" s="38">
        <f t="shared" si="1"/>
        <v>1400</v>
      </c>
      <c r="AL9" s="221">
        <f t="shared" si="2"/>
        <v>0</v>
      </c>
      <c r="AM9" s="221"/>
    </row>
    <row r="10" spans="1:39" x14ac:dyDescent="0.25">
      <c r="A10" s="77">
        <v>1405</v>
      </c>
      <c r="B10" s="166" t="s">
        <v>69</v>
      </c>
      <c r="C10" s="183">
        <v>100</v>
      </c>
      <c r="D10" s="183">
        <v>100</v>
      </c>
      <c r="E10" s="183">
        <v>100</v>
      </c>
      <c r="F10" s="183">
        <v>100</v>
      </c>
      <c r="G10" s="183">
        <v>100</v>
      </c>
      <c r="H10" s="183">
        <v>100</v>
      </c>
      <c r="I10" s="183">
        <v>100</v>
      </c>
      <c r="J10" s="183">
        <v>100</v>
      </c>
      <c r="K10" s="183">
        <v>100</v>
      </c>
      <c r="L10" s="183">
        <v>100</v>
      </c>
      <c r="M10" s="183">
        <v>100</v>
      </c>
      <c r="N10" s="183">
        <v>100</v>
      </c>
      <c r="O10" s="183">
        <v>100</v>
      </c>
      <c r="P10" s="183">
        <v>100</v>
      </c>
      <c r="Q10" s="77">
        <v>1400</v>
      </c>
      <c r="R10" s="139">
        <f t="shared" si="0"/>
        <v>1</v>
      </c>
      <c r="U10" s="38">
        <v>1405</v>
      </c>
      <c r="V10" s="38" t="s">
        <v>69</v>
      </c>
      <c r="W10" s="38">
        <v>100</v>
      </c>
      <c r="X10" s="38">
        <v>100</v>
      </c>
      <c r="Y10" s="38">
        <v>100</v>
      </c>
      <c r="Z10" s="38">
        <v>100</v>
      </c>
      <c r="AA10" s="38">
        <v>100</v>
      </c>
      <c r="AB10" s="38">
        <v>100</v>
      </c>
      <c r="AC10" s="38">
        <v>100</v>
      </c>
      <c r="AD10" s="38">
        <v>100</v>
      </c>
      <c r="AE10" s="38">
        <v>100</v>
      </c>
      <c r="AF10" s="38">
        <v>100</v>
      </c>
      <c r="AG10" s="38">
        <v>100</v>
      </c>
      <c r="AH10" s="38">
        <v>100</v>
      </c>
      <c r="AI10" s="38">
        <v>100</v>
      </c>
      <c r="AJ10" s="38">
        <v>100</v>
      </c>
      <c r="AK10" s="38">
        <f t="shared" si="1"/>
        <v>1400</v>
      </c>
      <c r="AL10" s="221">
        <f t="shared" si="2"/>
        <v>0</v>
      </c>
      <c r="AM10" s="221"/>
    </row>
    <row r="11" spans="1:39" x14ac:dyDescent="0.25">
      <c r="A11" s="77">
        <v>2101</v>
      </c>
      <c r="B11" s="166" t="s">
        <v>128</v>
      </c>
      <c r="C11" s="183">
        <v>100</v>
      </c>
      <c r="D11" s="183">
        <v>100</v>
      </c>
      <c r="E11" s="183">
        <v>100</v>
      </c>
      <c r="F11" s="183">
        <v>100</v>
      </c>
      <c r="G11" s="183">
        <v>100</v>
      </c>
      <c r="H11" s="183">
        <v>100</v>
      </c>
      <c r="I11" s="183">
        <v>100</v>
      </c>
      <c r="J11" s="183">
        <v>100</v>
      </c>
      <c r="K11" s="183">
        <v>100</v>
      </c>
      <c r="L11" s="183">
        <v>100</v>
      </c>
      <c r="M11" s="183">
        <v>100</v>
      </c>
      <c r="N11" s="183">
        <v>100</v>
      </c>
      <c r="O11" s="183">
        <v>100</v>
      </c>
      <c r="P11" s="183">
        <v>100</v>
      </c>
      <c r="Q11" s="77">
        <v>1400</v>
      </c>
      <c r="R11" s="139">
        <f t="shared" si="0"/>
        <v>1</v>
      </c>
      <c r="U11" s="38">
        <v>2101</v>
      </c>
      <c r="V11" s="38" t="s">
        <v>128</v>
      </c>
      <c r="W11" s="38">
        <v>100</v>
      </c>
      <c r="X11" s="38">
        <v>100</v>
      </c>
      <c r="Y11" s="38">
        <v>100</v>
      </c>
      <c r="Z11" s="38">
        <v>100</v>
      </c>
      <c r="AA11" s="38">
        <v>100</v>
      </c>
      <c r="AB11" s="38">
        <v>100</v>
      </c>
      <c r="AC11" s="38">
        <v>100</v>
      </c>
      <c r="AD11" s="38">
        <v>100</v>
      </c>
      <c r="AE11" s="38">
        <v>100</v>
      </c>
      <c r="AF11" s="38">
        <v>100</v>
      </c>
      <c r="AG11" s="38">
        <v>100</v>
      </c>
      <c r="AH11" s="38">
        <v>100</v>
      </c>
      <c r="AI11" s="38">
        <v>100</v>
      </c>
      <c r="AJ11" s="38">
        <v>100</v>
      </c>
      <c r="AK11" s="38">
        <f t="shared" si="1"/>
        <v>1400</v>
      </c>
      <c r="AL11" s="221">
        <f t="shared" si="2"/>
        <v>0</v>
      </c>
      <c r="AM11" s="221"/>
    </row>
    <row r="12" spans="1:39" x14ac:dyDescent="0.25">
      <c r="A12" s="77">
        <v>2102</v>
      </c>
      <c r="B12" s="166" t="s">
        <v>217</v>
      </c>
      <c r="C12" s="183">
        <v>100</v>
      </c>
      <c r="D12" s="183">
        <v>100</v>
      </c>
      <c r="E12" s="183">
        <v>100</v>
      </c>
      <c r="F12" s="183">
        <v>100</v>
      </c>
      <c r="G12" s="183">
        <v>100</v>
      </c>
      <c r="H12" s="183">
        <v>100</v>
      </c>
      <c r="I12" s="183">
        <v>100</v>
      </c>
      <c r="J12" s="183">
        <v>100</v>
      </c>
      <c r="K12" s="183">
        <v>100</v>
      </c>
      <c r="L12" s="183">
        <v>100</v>
      </c>
      <c r="M12" s="183">
        <v>100</v>
      </c>
      <c r="N12" s="183">
        <v>100</v>
      </c>
      <c r="O12" s="183">
        <v>100</v>
      </c>
      <c r="P12" s="183">
        <v>100</v>
      </c>
      <c r="Q12" s="77">
        <v>1400</v>
      </c>
      <c r="R12" s="139">
        <f t="shared" si="0"/>
        <v>1</v>
      </c>
      <c r="U12" s="38">
        <v>2102</v>
      </c>
      <c r="V12" s="38" t="s">
        <v>217</v>
      </c>
      <c r="W12" s="38">
        <v>100</v>
      </c>
      <c r="X12" s="38">
        <v>100</v>
      </c>
      <c r="Y12" s="38">
        <v>100</v>
      </c>
      <c r="Z12" s="38">
        <v>100</v>
      </c>
      <c r="AA12" s="38">
        <v>100</v>
      </c>
      <c r="AB12" s="38">
        <v>100</v>
      </c>
      <c r="AC12" s="38">
        <v>100</v>
      </c>
      <c r="AD12" s="38">
        <v>100</v>
      </c>
      <c r="AE12" s="38">
        <v>100</v>
      </c>
      <c r="AF12" s="38">
        <v>100</v>
      </c>
      <c r="AG12" s="38">
        <v>100</v>
      </c>
      <c r="AH12" s="38">
        <v>100</v>
      </c>
      <c r="AI12" s="38">
        <v>100</v>
      </c>
      <c r="AJ12" s="38">
        <v>100</v>
      </c>
      <c r="AK12" s="38">
        <f t="shared" si="1"/>
        <v>1400</v>
      </c>
      <c r="AL12" s="221">
        <f t="shared" si="2"/>
        <v>0</v>
      </c>
      <c r="AM12" s="221"/>
    </row>
    <row r="13" spans="1:39" x14ac:dyDescent="0.25">
      <c r="A13" s="77">
        <v>2103</v>
      </c>
      <c r="B13" s="166" t="s">
        <v>58</v>
      </c>
      <c r="C13" s="183">
        <v>100</v>
      </c>
      <c r="D13" s="183">
        <v>100</v>
      </c>
      <c r="E13" s="183">
        <v>100</v>
      </c>
      <c r="F13" s="183">
        <v>100</v>
      </c>
      <c r="G13" s="183">
        <v>100</v>
      </c>
      <c r="H13" s="183">
        <v>100</v>
      </c>
      <c r="I13" s="183">
        <v>100</v>
      </c>
      <c r="J13" s="183">
        <v>100</v>
      </c>
      <c r="K13" s="183">
        <v>100</v>
      </c>
      <c r="L13" s="183">
        <v>100</v>
      </c>
      <c r="M13" s="183">
        <v>100</v>
      </c>
      <c r="N13" s="183">
        <v>100</v>
      </c>
      <c r="O13" s="183">
        <v>100</v>
      </c>
      <c r="P13" s="183">
        <v>100</v>
      </c>
      <c r="Q13" s="77">
        <v>1400</v>
      </c>
      <c r="R13" s="139">
        <f t="shared" si="0"/>
        <v>1</v>
      </c>
      <c r="U13" s="38">
        <v>2103</v>
      </c>
      <c r="V13" s="38" t="s">
        <v>58</v>
      </c>
      <c r="W13" s="38">
        <v>100</v>
      </c>
      <c r="X13" s="38">
        <v>100</v>
      </c>
      <c r="Y13" s="38">
        <v>100</v>
      </c>
      <c r="Z13" s="38">
        <v>100</v>
      </c>
      <c r="AA13" s="38">
        <v>100</v>
      </c>
      <c r="AB13" s="38">
        <v>100</v>
      </c>
      <c r="AC13" s="38">
        <v>100</v>
      </c>
      <c r="AD13" s="38">
        <v>100</v>
      </c>
      <c r="AE13" s="38">
        <v>100</v>
      </c>
      <c r="AF13" s="38">
        <v>100</v>
      </c>
      <c r="AG13" s="38">
        <v>100</v>
      </c>
      <c r="AH13" s="38">
        <v>100</v>
      </c>
      <c r="AI13" s="38">
        <v>100</v>
      </c>
      <c r="AJ13" s="38">
        <v>100</v>
      </c>
      <c r="AK13" s="38">
        <f t="shared" si="1"/>
        <v>1400</v>
      </c>
      <c r="AL13" s="221">
        <f t="shared" si="2"/>
        <v>0</v>
      </c>
      <c r="AM13" s="221"/>
    </row>
    <row r="14" spans="1:39" x14ac:dyDescent="0.25">
      <c r="A14" s="77">
        <v>2104</v>
      </c>
      <c r="B14" s="166" t="s">
        <v>54</v>
      </c>
      <c r="C14" s="183">
        <v>100</v>
      </c>
      <c r="D14" s="183">
        <v>100</v>
      </c>
      <c r="E14" s="183">
        <v>100</v>
      </c>
      <c r="F14" s="183">
        <v>100</v>
      </c>
      <c r="G14" s="183">
        <v>100</v>
      </c>
      <c r="H14" s="183">
        <v>100</v>
      </c>
      <c r="I14" s="183">
        <v>100</v>
      </c>
      <c r="J14" s="183">
        <v>100</v>
      </c>
      <c r="K14" s="183">
        <v>100</v>
      </c>
      <c r="L14" s="183">
        <v>100</v>
      </c>
      <c r="M14" s="183">
        <v>100</v>
      </c>
      <c r="N14" s="183">
        <v>100</v>
      </c>
      <c r="O14" s="183">
        <v>100</v>
      </c>
      <c r="P14" s="183">
        <v>100</v>
      </c>
      <c r="Q14" s="77">
        <v>1400</v>
      </c>
      <c r="R14" s="139">
        <f t="shared" si="0"/>
        <v>1</v>
      </c>
      <c r="U14" s="38">
        <v>2104</v>
      </c>
      <c r="V14" s="38" t="s">
        <v>54</v>
      </c>
      <c r="W14" s="38">
        <v>100</v>
      </c>
      <c r="X14" s="38">
        <v>100</v>
      </c>
      <c r="Y14" s="38">
        <v>100</v>
      </c>
      <c r="Z14" s="38">
        <v>100</v>
      </c>
      <c r="AA14" s="38">
        <v>100</v>
      </c>
      <c r="AB14" s="38">
        <v>100</v>
      </c>
      <c r="AC14" s="38">
        <v>100</v>
      </c>
      <c r="AD14" s="38">
        <v>100</v>
      </c>
      <c r="AE14" s="38">
        <v>100</v>
      </c>
      <c r="AF14" s="38">
        <v>100</v>
      </c>
      <c r="AG14" s="38">
        <v>100</v>
      </c>
      <c r="AH14" s="38">
        <v>100</v>
      </c>
      <c r="AI14" s="38">
        <v>100</v>
      </c>
      <c r="AJ14" s="38">
        <v>100</v>
      </c>
      <c r="AK14" s="38">
        <f t="shared" si="1"/>
        <v>1400</v>
      </c>
      <c r="AL14" s="221">
        <f t="shared" si="2"/>
        <v>0</v>
      </c>
      <c r="AM14" s="221"/>
    </row>
    <row r="15" spans="1:39" x14ac:dyDescent="0.25">
      <c r="A15" s="77">
        <v>2201</v>
      </c>
      <c r="B15" s="166" t="s">
        <v>110</v>
      </c>
      <c r="C15" s="183">
        <v>100</v>
      </c>
      <c r="D15" s="183">
        <v>100</v>
      </c>
      <c r="E15" s="183">
        <v>100</v>
      </c>
      <c r="F15" s="183">
        <v>100</v>
      </c>
      <c r="G15" s="183">
        <v>100</v>
      </c>
      <c r="H15" s="183">
        <v>100</v>
      </c>
      <c r="I15" s="183">
        <v>100</v>
      </c>
      <c r="J15" s="183">
        <v>100</v>
      </c>
      <c r="K15" s="183">
        <v>100</v>
      </c>
      <c r="L15" s="183">
        <v>100</v>
      </c>
      <c r="M15" s="183">
        <v>100</v>
      </c>
      <c r="N15" s="183">
        <v>100</v>
      </c>
      <c r="O15" s="183">
        <v>100</v>
      </c>
      <c r="P15" s="183">
        <v>100</v>
      </c>
      <c r="Q15" s="77">
        <v>1400</v>
      </c>
      <c r="R15" s="139">
        <f t="shared" si="0"/>
        <v>1</v>
      </c>
      <c r="U15" s="38">
        <v>2201</v>
      </c>
      <c r="V15" s="38" t="s">
        <v>110</v>
      </c>
      <c r="W15" s="38">
        <v>100</v>
      </c>
      <c r="X15" s="38">
        <v>100</v>
      </c>
      <c r="Y15" s="38">
        <v>100</v>
      </c>
      <c r="Z15" s="38">
        <v>100</v>
      </c>
      <c r="AA15" s="38">
        <v>100</v>
      </c>
      <c r="AB15" s="38">
        <v>100</v>
      </c>
      <c r="AC15" s="38">
        <v>100</v>
      </c>
      <c r="AD15" s="38">
        <v>100</v>
      </c>
      <c r="AE15" s="38">
        <v>100</v>
      </c>
      <c r="AF15" s="38">
        <v>100</v>
      </c>
      <c r="AG15" s="38">
        <v>100</v>
      </c>
      <c r="AH15" s="38">
        <v>100</v>
      </c>
      <c r="AI15" s="38">
        <v>100</v>
      </c>
      <c r="AJ15" s="38">
        <v>100</v>
      </c>
      <c r="AK15" s="38">
        <f t="shared" si="1"/>
        <v>1400</v>
      </c>
      <c r="AL15" s="221">
        <f t="shared" si="2"/>
        <v>0</v>
      </c>
      <c r="AM15" s="221"/>
    </row>
    <row r="16" spans="1:39" x14ac:dyDescent="0.25">
      <c r="A16" s="77">
        <v>2202</v>
      </c>
      <c r="B16" s="166" t="s">
        <v>282</v>
      </c>
      <c r="C16" s="183">
        <v>100</v>
      </c>
      <c r="D16" s="183">
        <v>100</v>
      </c>
      <c r="E16" s="183">
        <v>100</v>
      </c>
      <c r="F16" s="183">
        <v>100</v>
      </c>
      <c r="G16" s="183">
        <v>100</v>
      </c>
      <c r="H16" s="183">
        <v>100</v>
      </c>
      <c r="I16" s="183">
        <v>100</v>
      </c>
      <c r="J16" s="183">
        <v>100</v>
      </c>
      <c r="K16" s="183">
        <v>100</v>
      </c>
      <c r="L16" s="183">
        <v>100</v>
      </c>
      <c r="M16" s="183">
        <v>100</v>
      </c>
      <c r="N16" s="183">
        <v>100</v>
      </c>
      <c r="O16" s="183">
        <v>100</v>
      </c>
      <c r="P16" s="183">
        <v>100</v>
      </c>
      <c r="Q16" s="77">
        <v>1400</v>
      </c>
      <c r="R16" s="139">
        <f t="shared" si="0"/>
        <v>1</v>
      </c>
      <c r="U16" s="38">
        <v>2202</v>
      </c>
      <c r="V16" s="38" t="s">
        <v>431</v>
      </c>
      <c r="W16" s="38">
        <v>100</v>
      </c>
      <c r="X16" s="38">
        <v>100</v>
      </c>
      <c r="Y16" s="38">
        <v>100</v>
      </c>
      <c r="Z16" s="38">
        <v>100</v>
      </c>
      <c r="AA16" s="38">
        <v>100</v>
      </c>
      <c r="AB16" s="38">
        <v>100</v>
      </c>
      <c r="AC16" s="38">
        <v>100</v>
      </c>
      <c r="AD16" s="38">
        <v>100</v>
      </c>
      <c r="AE16" s="38">
        <v>100</v>
      </c>
      <c r="AF16" s="38">
        <v>100</v>
      </c>
      <c r="AG16" s="38">
        <v>100</v>
      </c>
      <c r="AH16" s="38">
        <v>100</v>
      </c>
      <c r="AI16" s="38">
        <v>100</v>
      </c>
      <c r="AJ16" s="38">
        <v>100</v>
      </c>
      <c r="AK16" s="38">
        <f t="shared" si="1"/>
        <v>1400</v>
      </c>
      <c r="AL16" s="221">
        <f t="shared" si="2"/>
        <v>0</v>
      </c>
      <c r="AM16" s="221"/>
    </row>
    <row r="17" spans="1:39" x14ac:dyDescent="0.25">
      <c r="A17" s="77">
        <v>2203</v>
      </c>
      <c r="B17" s="166" t="s">
        <v>36</v>
      </c>
      <c r="C17" s="183">
        <v>100</v>
      </c>
      <c r="D17" s="183">
        <v>100</v>
      </c>
      <c r="E17" s="183">
        <v>100</v>
      </c>
      <c r="F17" s="183">
        <v>100</v>
      </c>
      <c r="G17" s="183">
        <v>100</v>
      </c>
      <c r="H17" s="183">
        <v>100</v>
      </c>
      <c r="I17" s="183">
        <v>100</v>
      </c>
      <c r="J17" s="183">
        <v>100</v>
      </c>
      <c r="K17" s="183">
        <v>100</v>
      </c>
      <c r="L17" s="183">
        <v>100</v>
      </c>
      <c r="M17" s="183">
        <v>100</v>
      </c>
      <c r="N17" s="183">
        <v>100</v>
      </c>
      <c r="O17" s="183">
        <v>100</v>
      </c>
      <c r="P17" s="183">
        <v>100</v>
      </c>
      <c r="Q17" s="77">
        <v>1400</v>
      </c>
      <c r="R17" s="139">
        <f t="shared" si="0"/>
        <v>1</v>
      </c>
      <c r="U17" s="38">
        <v>2203</v>
      </c>
      <c r="V17" s="38" t="s">
        <v>36</v>
      </c>
      <c r="W17" s="38">
        <v>100</v>
      </c>
      <c r="X17" s="38">
        <v>100</v>
      </c>
      <c r="Y17" s="38">
        <v>100</v>
      </c>
      <c r="Z17" s="38">
        <v>100</v>
      </c>
      <c r="AA17" s="38">
        <v>100</v>
      </c>
      <c r="AB17" s="38">
        <v>100</v>
      </c>
      <c r="AC17" s="38">
        <v>100</v>
      </c>
      <c r="AD17" s="38">
        <v>100</v>
      </c>
      <c r="AE17" s="38">
        <v>100</v>
      </c>
      <c r="AF17" s="38">
        <v>100</v>
      </c>
      <c r="AG17" s="38">
        <v>100</v>
      </c>
      <c r="AH17" s="38">
        <v>100</v>
      </c>
      <c r="AI17" s="38">
        <v>100</v>
      </c>
      <c r="AJ17" s="38">
        <v>100</v>
      </c>
      <c r="AK17" s="38">
        <f t="shared" si="1"/>
        <v>1400</v>
      </c>
      <c r="AL17" s="221">
        <f t="shared" si="2"/>
        <v>0</v>
      </c>
      <c r="AM17" s="221"/>
    </row>
    <row r="18" spans="1:39" x14ac:dyDescent="0.25">
      <c r="A18" s="77">
        <v>2301</v>
      </c>
      <c r="B18" s="166" t="s">
        <v>39</v>
      </c>
      <c r="C18" s="183">
        <v>100</v>
      </c>
      <c r="D18" s="183">
        <v>100</v>
      </c>
      <c r="E18" s="183">
        <v>100</v>
      </c>
      <c r="F18" s="183">
        <v>100</v>
      </c>
      <c r="G18" s="183">
        <v>100</v>
      </c>
      <c r="H18" s="183">
        <v>100</v>
      </c>
      <c r="I18" s="183">
        <v>100</v>
      </c>
      <c r="J18" s="183">
        <v>100</v>
      </c>
      <c r="K18" s="183">
        <v>100</v>
      </c>
      <c r="L18" s="183">
        <v>100</v>
      </c>
      <c r="M18" s="183">
        <v>100</v>
      </c>
      <c r="N18" s="183">
        <v>100</v>
      </c>
      <c r="O18" s="183">
        <v>100</v>
      </c>
      <c r="P18" s="183">
        <v>100</v>
      </c>
      <c r="Q18" s="77">
        <v>1400</v>
      </c>
      <c r="R18" s="139">
        <f t="shared" si="0"/>
        <v>1</v>
      </c>
      <c r="U18" s="38">
        <v>2301</v>
      </c>
      <c r="V18" s="38" t="s">
        <v>39</v>
      </c>
      <c r="W18" s="38">
        <v>100</v>
      </c>
      <c r="X18" s="38">
        <v>100</v>
      </c>
      <c r="Y18" s="38">
        <v>100</v>
      </c>
      <c r="Z18" s="38">
        <v>100</v>
      </c>
      <c r="AA18" s="38">
        <v>100</v>
      </c>
      <c r="AB18" s="38">
        <v>100</v>
      </c>
      <c r="AC18" s="38">
        <v>100</v>
      </c>
      <c r="AD18" s="38">
        <v>100</v>
      </c>
      <c r="AE18" s="38">
        <v>100</v>
      </c>
      <c r="AF18" s="38">
        <v>100</v>
      </c>
      <c r="AG18" s="38">
        <v>100</v>
      </c>
      <c r="AH18" s="38">
        <v>100</v>
      </c>
      <c r="AI18" s="38">
        <v>100</v>
      </c>
      <c r="AJ18" s="38">
        <v>100</v>
      </c>
      <c r="AK18" s="38">
        <f t="shared" si="1"/>
        <v>1400</v>
      </c>
      <c r="AL18" s="221">
        <f t="shared" si="2"/>
        <v>0</v>
      </c>
      <c r="AM18" s="221"/>
    </row>
    <row r="19" spans="1:39" x14ac:dyDescent="0.25">
      <c r="A19" s="77">
        <v>2302</v>
      </c>
      <c r="B19" s="166" t="s">
        <v>152</v>
      </c>
      <c r="C19" s="183">
        <v>100</v>
      </c>
      <c r="D19" s="183">
        <v>100</v>
      </c>
      <c r="E19" s="183">
        <v>100</v>
      </c>
      <c r="F19" s="183">
        <v>100</v>
      </c>
      <c r="G19" s="183">
        <v>100</v>
      </c>
      <c r="H19" s="183">
        <v>100</v>
      </c>
      <c r="I19" s="183">
        <v>100</v>
      </c>
      <c r="J19" s="183">
        <v>100</v>
      </c>
      <c r="K19" s="183">
        <v>100</v>
      </c>
      <c r="L19" s="183">
        <v>100</v>
      </c>
      <c r="M19" s="183">
        <v>100</v>
      </c>
      <c r="N19" s="183">
        <v>100</v>
      </c>
      <c r="O19" s="183">
        <v>100</v>
      </c>
      <c r="P19" s="183">
        <v>100</v>
      </c>
      <c r="Q19" s="77">
        <v>1400</v>
      </c>
      <c r="R19" s="139">
        <f t="shared" si="0"/>
        <v>1</v>
      </c>
      <c r="U19" s="38">
        <v>2302</v>
      </c>
      <c r="V19" s="38" t="s">
        <v>368</v>
      </c>
      <c r="W19" s="38">
        <v>100</v>
      </c>
      <c r="X19" s="38">
        <v>100</v>
      </c>
      <c r="Y19" s="38">
        <v>100</v>
      </c>
      <c r="Z19" s="38">
        <v>100</v>
      </c>
      <c r="AA19" s="38">
        <v>100</v>
      </c>
      <c r="AB19" s="38">
        <v>100</v>
      </c>
      <c r="AC19" s="38">
        <v>100</v>
      </c>
      <c r="AD19" s="38">
        <v>100</v>
      </c>
      <c r="AE19" s="38">
        <v>100</v>
      </c>
      <c r="AF19" s="38">
        <v>100</v>
      </c>
      <c r="AG19" s="38">
        <v>100</v>
      </c>
      <c r="AH19" s="38">
        <v>100</v>
      </c>
      <c r="AI19" s="38">
        <v>100</v>
      </c>
      <c r="AJ19" s="38">
        <v>100</v>
      </c>
      <c r="AK19" s="38">
        <f t="shared" si="1"/>
        <v>1400</v>
      </c>
      <c r="AL19" s="221">
        <f t="shared" si="2"/>
        <v>0</v>
      </c>
      <c r="AM19" s="221"/>
    </row>
    <row r="20" spans="1:39" x14ac:dyDescent="0.25">
      <c r="A20" s="77">
        <v>3101</v>
      </c>
      <c r="B20" s="166" t="s">
        <v>260</v>
      </c>
      <c r="C20" s="183">
        <v>100</v>
      </c>
      <c r="D20" s="183">
        <v>100</v>
      </c>
      <c r="E20" s="183">
        <v>100</v>
      </c>
      <c r="F20" s="183">
        <v>100</v>
      </c>
      <c r="G20" s="183">
        <v>100</v>
      </c>
      <c r="H20" s="183">
        <v>100</v>
      </c>
      <c r="I20" s="183">
        <v>100</v>
      </c>
      <c r="J20" s="183">
        <v>100</v>
      </c>
      <c r="K20" s="183">
        <v>100</v>
      </c>
      <c r="L20" s="183">
        <v>100</v>
      </c>
      <c r="M20" s="183">
        <v>100</v>
      </c>
      <c r="N20" s="183">
        <v>100</v>
      </c>
      <c r="O20" s="183">
        <v>100</v>
      </c>
      <c r="P20" s="183">
        <v>100</v>
      </c>
      <c r="Q20" s="77">
        <v>1400</v>
      </c>
      <c r="R20" s="139">
        <f t="shared" si="0"/>
        <v>1</v>
      </c>
      <c r="U20" s="38">
        <v>3101</v>
      </c>
      <c r="V20" s="38" t="s">
        <v>388</v>
      </c>
      <c r="W20" s="38">
        <v>100</v>
      </c>
      <c r="X20" s="38">
        <v>100</v>
      </c>
      <c r="Y20" s="38">
        <v>100</v>
      </c>
      <c r="Z20" s="38">
        <v>100</v>
      </c>
      <c r="AA20" s="38">
        <v>100</v>
      </c>
      <c r="AB20" s="38">
        <v>100</v>
      </c>
      <c r="AC20" s="38">
        <v>100</v>
      </c>
      <c r="AD20" s="38">
        <v>100</v>
      </c>
      <c r="AE20" s="38">
        <v>100</v>
      </c>
      <c r="AF20" s="38">
        <v>100</v>
      </c>
      <c r="AG20" s="38">
        <v>100</v>
      </c>
      <c r="AH20" s="38">
        <v>100</v>
      </c>
      <c r="AI20" s="38">
        <v>100</v>
      </c>
      <c r="AJ20" s="38">
        <v>100</v>
      </c>
      <c r="AK20" s="38">
        <f t="shared" si="1"/>
        <v>1400</v>
      </c>
      <c r="AL20" s="221">
        <f t="shared" si="2"/>
        <v>0</v>
      </c>
      <c r="AM20" s="221"/>
    </row>
    <row r="21" spans="1:39" x14ac:dyDescent="0.25">
      <c r="A21" s="77">
        <v>3102</v>
      </c>
      <c r="B21" s="166" t="s">
        <v>276</v>
      </c>
      <c r="C21" s="183">
        <v>100</v>
      </c>
      <c r="D21" s="183">
        <v>100</v>
      </c>
      <c r="E21" s="183">
        <v>100</v>
      </c>
      <c r="F21" s="183">
        <v>100</v>
      </c>
      <c r="G21" s="183">
        <v>100</v>
      </c>
      <c r="H21" s="183">
        <v>100</v>
      </c>
      <c r="I21" s="183">
        <v>100</v>
      </c>
      <c r="J21" s="183">
        <v>100</v>
      </c>
      <c r="K21" s="183">
        <v>100</v>
      </c>
      <c r="L21" s="183">
        <v>100</v>
      </c>
      <c r="M21" s="183">
        <v>100</v>
      </c>
      <c r="N21" s="183">
        <v>100</v>
      </c>
      <c r="O21" s="183">
        <v>100</v>
      </c>
      <c r="P21" s="183">
        <v>100</v>
      </c>
      <c r="Q21" s="77">
        <v>1400</v>
      </c>
      <c r="R21" s="139">
        <f t="shared" si="0"/>
        <v>1</v>
      </c>
      <c r="U21" s="38">
        <v>3102</v>
      </c>
      <c r="V21" s="38" t="s">
        <v>276</v>
      </c>
      <c r="W21" s="38">
        <v>100</v>
      </c>
      <c r="X21" s="38">
        <v>100</v>
      </c>
      <c r="Y21" s="38">
        <v>100</v>
      </c>
      <c r="Z21" s="38">
        <v>100</v>
      </c>
      <c r="AA21" s="38">
        <v>100</v>
      </c>
      <c r="AB21" s="38">
        <v>100</v>
      </c>
      <c r="AC21" s="38">
        <v>100</v>
      </c>
      <c r="AD21" s="38">
        <v>100</v>
      </c>
      <c r="AE21" s="38">
        <v>100</v>
      </c>
      <c r="AF21" s="38">
        <v>100</v>
      </c>
      <c r="AG21" s="38">
        <v>100</v>
      </c>
      <c r="AH21" s="38">
        <v>100</v>
      </c>
      <c r="AI21" s="38">
        <v>100</v>
      </c>
      <c r="AJ21" s="38">
        <v>100</v>
      </c>
      <c r="AK21" s="38">
        <f t="shared" si="1"/>
        <v>1400</v>
      </c>
      <c r="AL21" s="221">
        <f t="shared" si="2"/>
        <v>0</v>
      </c>
      <c r="AM21" s="221"/>
    </row>
    <row r="22" spans="1:39" x14ac:dyDescent="0.25">
      <c r="A22" s="77">
        <v>3103</v>
      </c>
      <c r="B22" s="166" t="s">
        <v>17</v>
      </c>
      <c r="C22" s="183">
        <v>100</v>
      </c>
      <c r="D22" s="183">
        <v>100</v>
      </c>
      <c r="E22" s="183">
        <v>100</v>
      </c>
      <c r="F22" s="183">
        <v>100</v>
      </c>
      <c r="G22" s="183">
        <v>100</v>
      </c>
      <c r="H22" s="183">
        <v>100</v>
      </c>
      <c r="I22" s="183">
        <v>100</v>
      </c>
      <c r="J22" s="183">
        <v>100</v>
      </c>
      <c r="K22" s="183">
        <v>100</v>
      </c>
      <c r="L22" s="183">
        <v>100</v>
      </c>
      <c r="M22" s="183">
        <v>100</v>
      </c>
      <c r="N22" s="183">
        <v>100</v>
      </c>
      <c r="O22" s="183">
        <v>100</v>
      </c>
      <c r="P22" s="183">
        <v>100</v>
      </c>
      <c r="Q22" s="77">
        <v>1400</v>
      </c>
      <c r="R22" s="139">
        <f t="shared" si="0"/>
        <v>1</v>
      </c>
      <c r="U22" s="38">
        <v>3103</v>
      </c>
      <c r="V22" s="38" t="s">
        <v>17</v>
      </c>
      <c r="W22" s="38">
        <v>100</v>
      </c>
      <c r="X22" s="38">
        <v>100</v>
      </c>
      <c r="Y22" s="38">
        <v>100</v>
      </c>
      <c r="Z22" s="38">
        <v>100</v>
      </c>
      <c r="AA22" s="38">
        <v>100</v>
      </c>
      <c r="AB22" s="38">
        <v>100</v>
      </c>
      <c r="AC22" s="38">
        <v>100</v>
      </c>
      <c r="AD22" s="38">
        <v>100</v>
      </c>
      <c r="AE22" s="38">
        <v>100</v>
      </c>
      <c r="AF22" s="38">
        <v>100</v>
      </c>
      <c r="AG22" s="38">
        <v>100</v>
      </c>
      <c r="AH22" s="38">
        <v>100</v>
      </c>
      <c r="AI22" s="38">
        <v>100</v>
      </c>
      <c r="AJ22" s="38">
        <v>100</v>
      </c>
      <c r="AK22" s="38">
        <f t="shared" si="1"/>
        <v>1400</v>
      </c>
      <c r="AL22" s="221">
        <f t="shared" si="2"/>
        <v>0</v>
      </c>
      <c r="AM22" s="221"/>
    </row>
    <row r="23" spans="1:39" x14ac:dyDescent="0.25">
      <c r="A23" s="77">
        <v>3201</v>
      </c>
      <c r="B23" s="166" t="s">
        <v>2</v>
      </c>
      <c r="C23" s="183">
        <v>100</v>
      </c>
      <c r="D23" s="183">
        <v>100</v>
      </c>
      <c r="E23" s="183">
        <v>100</v>
      </c>
      <c r="F23" s="183">
        <v>100</v>
      </c>
      <c r="G23" s="183">
        <v>100</v>
      </c>
      <c r="H23" s="183">
        <v>100</v>
      </c>
      <c r="I23" s="183">
        <v>100</v>
      </c>
      <c r="J23" s="183">
        <v>100</v>
      </c>
      <c r="K23" s="183">
        <v>100</v>
      </c>
      <c r="L23" s="183">
        <v>100</v>
      </c>
      <c r="M23" s="183">
        <v>100</v>
      </c>
      <c r="N23" s="183">
        <v>100</v>
      </c>
      <c r="O23" s="183">
        <v>100</v>
      </c>
      <c r="P23" s="183">
        <v>100</v>
      </c>
      <c r="Q23" s="77">
        <v>1400</v>
      </c>
      <c r="R23" s="139">
        <f t="shared" si="0"/>
        <v>1</v>
      </c>
      <c r="U23" s="38">
        <v>3201</v>
      </c>
      <c r="V23" s="38" t="s">
        <v>2</v>
      </c>
      <c r="W23" s="38">
        <v>100</v>
      </c>
      <c r="X23" s="38">
        <v>100</v>
      </c>
      <c r="Y23" s="38">
        <v>100</v>
      </c>
      <c r="Z23" s="38">
        <v>100</v>
      </c>
      <c r="AA23" s="38">
        <v>100</v>
      </c>
      <c r="AB23" s="38">
        <v>100</v>
      </c>
      <c r="AC23" s="38">
        <v>100</v>
      </c>
      <c r="AD23" s="38">
        <v>100</v>
      </c>
      <c r="AE23" s="38">
        <v>100</v>
      </c>
      <c r="AF23" s="38">
        <v>100</v>
      </c>
      <c r="AG23" s="38">
        <v>100</v>
      </c>
      <c r="AH23" s="38">
        <v>100</v>
      </c>
      <c r="AI23" s="38">
        <v>100</v>
      </c>
      <c r="AJ23" s="38">
        <v>100</v>
      </c>
      <c r="AK23" s="38">
        <f t="shared" si="1"/>
        <v>1400</v>
      </c>
      <c r="AL23" s="221">
        <f t="shared" si="2"/>
        <v>0</v>
      </c>
      <c r="AM23" s="221"/>
    </row>
    <row r="24" spans="1:39" x14ac:dyDescent="0.25">
      <c r="A24" s="77">
        <v>3202</v>
      </c>
      <c r="B24" s="166" t="s">
        <v>283</v>
      </c>
      <c r="C24" s="183">
        <v>100</v>
      </c>
      <c r="D24" s="183">
        <v>100</v>
      </c>
      <c r="E24" s="183">
        <v>100</v>
      </c>
      <c r="F24" s="183">
        <v>100</v>
      </c>
      <c r="G24" s="183">
        <v>100</v>
      </c>
      <c r="H24" s="183">
        <v>100</v>
      </c>
      <c r="I24" s="183">
        <v>100</v>
      </c>
      <c r="J24" s="183">
        <v>100</v>
      </c>
      <c r="K24" s="183">
        <v>100</v>
      </c>
      <c r="L24" s="183">
        <v>100</v>
      </c>
      <c r="M24" s="183">
        <v>100</v>
      </c>
      <c r="N24" s="183">
        <v>100</v>
      </c>
      <c r="O24" s="183">
        <v>100</v>
      </c>
      <c r="P24" s="183">
        <v>100</v>
      </c>
      <c r="Q24" s="77">
        <v>1400</v>
      </c>
      <c r="R24" s="139">
        <f t="shared" si="0"/>
        <v>1</v>
      </c>
      <c r="U24" s="38">
        <v>3202</v>
      </c>
      <c r="V24" s="38" t="s">
        <v>283</v>
      </c>
      <c r="W24" s="38">
        <v>100</v>
      </c>
      <c r="X24" s="38">
        <v>100</v>
      </c>
      <c r="Y24" s="38">
        <v>100</v>
      </c>
      <c r="Z24" s="38">
        <v>100</v>
      </c>
      <c r="AA24" s="38">
        <v>100</v>
      </c>
      <c r="AB24" s="38">
        <v>100</v>
      </c>
      <c r="AC24" s="38">
        <v>100</v>
      </c>
      <c r="AD24" s="38">
        <v>100</v>
      </c>
      <c r="AE24" s="38">
        <v>100</v>
      </c>
      <c r="AF24" s="38">
        <v>100</v>
      </c>
      <c r="AG24" s="38">
        <v>100</v>
      </c>
      <c r="AH24" s="38">
        <v>100</v>
      </c>
      <c r="AI24" s="38">
        <v>100</v>
      </c>
      <c r="AJ24" s="38">
        <v>100</v>
      </c>
      <c r="AK24" s="38">
        <f t="shared" si="1"/>
        <v>1400</v>
      </c>
      <c r="AL24" s="221">
        <f t="shared" si="2"/>
        <v>0</v>
      </c>
      <c r="AM24" s="221"/>
    </row>
    <row r="25" spans="1:39" x14ac:dyDescent="0.25">
      <c r="A25" s="77">
        <v>3301</v>
      </c>
      <c r="B25" s="166" t="s">
        <v>284</v>
      </c>
      <c r="C25" s="183">
        <v>100</v>
      </c>
      <c r="D25" s="183">
        <v>100</v>
      </c>
      <c r="E25" s="183">
        <v>100</v>
      </c>
      <c r="F25" s="183">
        <v>100</v>
      </c>
      <c r="G25" s="183">
        <v>100</v>
      </c>
      <c r="H25" s="183">
        <v>100</v>
      </c>
      <c r="I25" s="183">
        <v>100</v>
      </c>
      <c r="J25" s="183">
        <v>100</v>
      </c>
      <c r="K25" s="183">
        <v>100</v>
      </c>
      <c r="L25" s="183">
        <v>100</v>
      </c>
      <c r="M25" s="183">
        <v>100</v>
      </c>
      <c r="N25" s="183">
        <v>100</v>
      </c>
      <c r="O25" s="183">
        <v>100</v>
      </c>
      <c r="P25" s="183">
        <v>100</v>
      </c>
      <c r="Q25" s="77">
        <v>1400</v>
      </c>
      <c r="R25" s="139">
        <f t="shared" si="0"/>
        <v>1</v>
      </c>
      <c r="U25" s="38">
        <v>3301</v>
      </c>
      <c r="V25" s="38" t="s">
        <v>284</v>
      </c>
      <c r="W25" s="38">
        <v>100</v>
      </c>
      <c r="X25" s="38">
        <v>100</v>
      </c>
      <c r="Y25" s="38">
        <v>100</v>
      </c>
      <c r="Z25" s="38">
        <v>100</v>
      </c>
      <c r="AA25" s="38">
        <v>100</v>
      </c>
      <c r="AB25" s="38">
        <v>100</v>
      </c>
      <c r="AC25" s="38">
        <v>100</v>
      </c>
      <c r="AD25" s="38">
        <v>100</v>
      </c>
      <c r="AE25" s="38">
        <v>100</v>
      </c>
      <c r="AF25" s="38">
        <v>100</v>
      </c>
      <c r="AG25" s="38">
        <v>100</v>
      </c>
      <c r="AH25" s="38">
        <v>100</v>
      </c>
      <c r="AI25" s="38">
        <v>100</v>
      </c>
      <c r="AJ25" s="38">
        <v>100</v>
      </c>
      <c r="AK25" s="38">
        <f t="shared" si="1"/>
        <v>1400</v>
      </c>
      <c r="AL25" s="221">
        <f t="shared" si="2"/>
        <v>0</v>
      </c>
      <c r="AM25" s="221"/>
    </row>
    <row r="26" spans="1:39" x14ac:dyDescent="0.25">
      <c r="A26" s="77">
        <v>3302</v>
      </c>
      <c r="B26" s="166" t="s">
        <v>153</v>
      </c>
      <c r="C26" s="183">
        <v>100</v>
      </c>
      <c r="D26" s="183">
        <v>100</v>
      </c>
      <c r="E26" s="183">
        <v>100</v>
      </c>
      <c r="F26" s="183">
        <v>100</v>
      </c>
      <c r="G26" s="183">
        <v>100</v>
      </c>
      <c r="H26" s="183">
        <v>100</v>
      </c>
      <c r="I26" s="183">
        <v>100</v>
      </c>
      <c r="J26" s="183">
        <v>100</v>
      </c>
      <c r="K26" s="183">
        <v>100</v>
      </c>
      <c r="L26" s="183">
        <v>100</v>
      </c>
      <c r="M26" s="183">
        <v>100</v>
      </c>
      <c r="N26" s="183">
        <v>100</v>
      </c>
      <c r="O26" s="183">
        <v>100</v>
      </c>
      <c r="P26" s="183">
        <v>100</v>
      </c>
      <c r="Q26" s="77">
        <v>1400</v>
      </c>
      <c r="R26" s="139">
        <f t="shared" si="0"/>
        <v>1</v>
      </c>
      <c r="U26" s="38">
        <v>3302</v>
      </c>
      <c r="V26" s="38" t="s">
        <v>153</v>
      </c>
      <c r="W26" s="38">
        <v>100</v>
      </c>
      <c r="X26" s="38">
        <v>100</v>
      </c>
      <c r="Y26" s="38">
        <v>100</v>
      </c>
      <c r="Z26" s="38">
        <v>100</v>
      </c>
      <c r="AA26" s="38">
        <v>100</v>
      </c>
      <c r="AB26" s="38">
        <v>100</v>
      </c>
      <c r="AC26" s="38">
        <v>100</v>
      </c>
      <c r="AD26" s="38">
        <v>100</v>
      </c>
      <c r="AE26" s="38">
        <v>100</v>
      </c>
      <c r="AF26" s="38">
        <v>100</v>
      </c>
      <c r="AG26" s="38">
        <v>100</v>
      </c>
      <c r="AH26" s="38">
        <v>100</v>
      </c>
      <c r="AI26" s="38">
        <v>100</v>
      </c>
      <c r="AJ26" s="38">
        <v>100</v>
      </c>
      <c r="AK26" s="38">
        <f t="shared" si="1"/>
        <v>1400</v>
      </c>
      <c r="AL26" s="221">
        <f t="shared" si="2"/>
        <v>0</v>
      </c>
      <c r="AM26" s="221"/>
    </row>
    <row r="27" spans="1:39" x14ac:dyDescent="0.25">
      <c r="A27" s="77">
        <v>3303</v>
      </c>
      <c r="B27" s="166" t="s">
        <v>270</v>
      </c>
      <c r="C27" s="183">
        <v>100</v>
      </c>
      <c r="D27" s="183">
        <v>100</v>
      </c>
      <c r="E27" s="183">
        <v>100</v>
      </c>
      <c r="F27" s="183">
        <v>100</v>
      </c>
      <c r="G27" s="183">
        <v>100</v>
      </c>
      <c r="H27" s="183">
        <v>100</v>
      </c>
      <c r="I27" s="183">
        <v>100</v>
      </c>
      <c r="J27" s="183">
        <v>100</v>
      </c>
      <c r="K27" s="183">
        <v>100</v>
      </c>
      <c r="L27" s="183">
        <v>100</v>
      </c>
      <c r="M27" s="183">
        <v>100</v>
      </c>
      <c r="N27" s="183">
        <v>100</v>
      </c>
      <c r="O27" s="183">
        <v>100</v>
      </c>
      <c r="P27" s="183">
        <v>100</v>
      </c>
      <c r="Q27" s="77">
        <v>1400</v>
      </c>
      <c r="R27" s="139">
        <f t="shared" si="0"/>
        <v>1</v>
      </c>
      <c r="U27" s="38">
        <v>3303</v>
      </c>
      <c r="V27" s="38" t="s">
        <v>270</v>
      </c>
      <c r="W27" s="38">
        <v>100</v>
      </c>
      <c r="X27" s="38">
        <v>100</v>
      </c>
      <c r="Y27" s="38">
        <v>100</v>
      </c>
      <c r="Z27" s="38">
        <v>100</v>
      </c>
      <c r="AA27" s="38">
        <v>100</v>
      </c>
      <c r="AB27" s="38">
        <v>100</v>
      </c>
      <c r="AC27" s="38">
        <v>100</v>
      </c>
      <c r="AD27" s="38">
        <v>100</v>
      </c>
      <c r="AE27" s="38">
        <v>100</v>
      </c>
      <c r="AF27" s="38">
        <v>100</v>
      </c>
      <c r="AG27" s="38">
        <v>100</v>
      </c>
      <c r="AH27" s="38">
        <v>100</v>
      </c>
      <c r="AI27" s="38">
        <v>100</v>
      </c>
      <c r="AJ27" s="38">
        <v>100</v>
      </c>
      <c r="AK27" s="38">
        <f t="shared" si="1"/>
        <v>1400</v>
      </c>
      <c r="AL27" s="221">
        <f t="shared" si="2"/>
        <v>0</v>
      </c>
      <c r="AM27" s="221"/>
    </row>
    <row r="28" spans="1:39" x14ac:dyDescent="0.25">
      <c r="A28" s="77">
        <v>3304</v>
      </c>
      <c r="B28" s="166" t="s">
        <v>50</v>
      </c>
      <c r="C28" s="183">
        <v>100</v>
      </c>
      <c r="D28" s="183">
        <v>100</v>
      </c>
      <c r="E28" s="183">
        <v>100</v>
      </c>
      <c r="F28" s="183">
        <v>100</v>
      </c>
      <c r="G28" s="183">
        <v>100</v>
      </c>
      <c r="H28" s="183">
        <v>100</v>
      </c>
      <c r="I28" s="183">
        <v>100</v>
      </c>
      <c r="J28" s="183">
        <v>100</v>
      </c>
      <c r="K28" s="183">
        <v>100</v>
      </c>
      <c r="L28" s="183">
        <v>100</v>
      </c>
      <c r="M28" s="183">
        <v>100</v>
      </c>
      <c r="N28" s="183">
        <v>100</v>
      </c>
      <c r="O28" s="183">
        <v>100</v>
      </c>
      <c r="P28" s="183">
        <v>100</v>
      </c>
      <c r="Q28" s="77">
        <v>1400</v>
      </c>
      <c r="R28" s="139">
        <f t="shared" si="0"/>
        <v>1</v>
      </c>
      <c r="U28" s="38">
        <v>3304</v>
      </c>
      <c r="V28" s="38" t="s">
        <v>50</v>
      </c>
      <c r="W28" s="38">
        <v>100</v>
      </c>
      <c r="X28" s="38">
        <v>100</v>
      </c>
      <c r="Y28" s="38">
        <v>100</v>
      </c>
      <c r="Z28" s="38">
        <v>100</v>
      </c>
      <c r="AA28" s="38">
        <v>100</v>
      </c>
      <c r="AB28" s="38">
        <v>100</v>
      </c>
      <c r="AC28" s="38">
        <v>100</v>
      </c>
      <c r="AD28" s="38">
        <v>100</v>
      </c>
      <c r="AE28" s="38">
        <v>100</v>
      </c>
      <c r="AF28" s="38">
        <v>100</v>
      </c>
      <c r="AG28" s="38">
        <v>100</v>
      </c>
      <c r="AH28" s="38">
        <v>100</v>
      </c>
      <c r="AI28" s="38">
        <v>100</v>
      </c>
      <c r="AJ28" s="38">
        <v>100</v>
      </c>
      <c r="AK28" s="38">
        <f t="shared" si="1"/>
        <v>1400</v>
      </c>
      <c r="AL28" s="221">
        <f t="shared" si="2"/>
        <v>0</v>
      </c>
      <c r="AM28" s="221"/>
    </row>
    <row r="29" spans="1:39" x14ac:dyDescent="0.25">
      <c r="A29" s="77">
        <v>4101</v>
      </c>
      <c r="B29" s="166" t="s">
        <v>57</v>
      </c>
      <c r="C29" s="183">
        <v>100</v>
      </c>
      <c r="D29" s="183">
        <v>100</v>
      </c>
      <c r="E29" s="183">
        <v>100</v>
      </c>
      <c r="F29" s="183">
        <v>100</v>
      </c>
      <c r="G29" s="183">
        <v>100</v>
      </c>
      <c r="H29" s="183">
        <v>100</v>
      </c>
      <c r="I29" s="183">
        <v>100</v>
      </c>
      <c r="J29" s="183">
        <v>100</v>
      </c>
      <c r="K29" s="183">
        <v>100</v>
      </c>
      <c r="L29" s="183">
        <v>100</v>
      </c>
      <c r="M29" s="183">
        <v>100</v>
      </c>
      <c r="N29" s="183">
        <v>100</v>
      </c>
      <c r="O29" s="183">
        <v>100</v>
      </c>
      <c r="P29" s="183">
        <v>100</v>
      </c>
      <c r="Q29" s="77">
        <v>1400</v>
      </c>
      <c r="R29" s="139">
        <f t="shared" si="0"/>
        <v>1</v>
      </c>
      <c r="U29" s="38">
        <v>4101</v>
      </c>
      <c r="V29" s="38" t="s">
        <v>57</v>
      </c>
      <c r="W29" s="38">
        <v>100</v>
      </c>
      <c r="X29" s="38">
        <v>100</v>
      </c>
      <c r="Y29" s="38">
        <v>100</v>
      </c>
      <c r="Z29" s="38">
        <v>100</v>
      </c>
      <c r="AA29" s="38">
        <v>100</v>
      </c>
      <c r="AB29" s="38">
        <v>100</v>
      </c>
      <c r="AC29" s="38">
        <v>100</v>
      </c>
      <c r="AD29" s="38">
        <v>100</v>
      </c>
      <c r="AE29" s="38">
        <v>100</v>
      </c>
      <c r="AF29" s="38">
        <v>100</v>
      </c>
      <c r="AG29" s="38">
        <v>100</v>
      </c>
      <c r="AH29" s="38">
        <v>100</v>
      </c>
      <c r="AI29" s="38">
        <v>100</v>
      </c>
      <c r="AJ29" s="38">
        <v>100</v>
      </c>
      <c r="AK29" s="38">
        <f t="shared" si="1"/>
        <v>1400</v>
      </c>
      <c r="AL29" s="221">
        <f t="shared" si="2"/>
        <v>0</v>
      </c>
      <c r="AM29" s="221"/>
    </row>
    <row r="30" spans="1:39" x14ac:dyDescent="0.25">
      <c r="A30" s="77">
        <v>4102</v>
      </c>
      <c r="B30" s="166" t="s">
        <v>61</v>
      </c>
      <c r="C30" s="183">
        <v>100</v>
      </c>
      <c r="D30" s="183">
        <v>100</v>
      </c>
      <c r="E30" s="183">
        <v>100</v>
      </c>
      <c r="F30" s="183">
        <v>100</v>
      </c>
      <c r="G30" s="183">
        <v>100</v>
      </c>
      <c r="H30" s="183">
        <v>100</v>
      </c>
      <c r="I30" s="183">
        <v>100</v>
      </c>
      <c r="J30" s="183">
        <v>100</v>
      </c>
      <c r="K30" s="183">
        <v>100</v>
      </c>
      <c r="L30" s="183">
        <v>100</v>
      </c>
      <c r="M30" s="183">
        <v>100</v>
      </c>
      <c r="N30" s="183">
        <v>100</v>
      </c>
      <c r="O30" s="183">
        <v>100</v>
      </c>
      <c r="P30" s="183">
        <v>100</v>
      </c>
      <c r="Q30" s="77">
        <v>1400</v>
      </c>
      <c r="R30" s="139">
        <f t="shared" si="0"/>
        <v>1</v>
      </c>
      <c r="U30" s="38">
        <v>4102</v>
      </c>
      <c r="V30" s="38" t="s">
        <v>61</v>
      </c>
      <c r="W30" s="38">
        <v>100</v>
      </c>
      <c r="X30" s="38">
        <v>100</v>
      </c>
      <c r="Y30" s="38">
        <v>100</v>
      </c>
      <c r="Z30" s="38">
        <v>100</v>
      </c>
      <c r="AA30" s="38">
        <v>100</v>
      </c>
      <c r="AB30" s="38">
        <v>100</v>
      </c>
      <c r="AC30" s="38">
        <v>100</v>
      </c>
      <c r="AD30" s="38">
        <v>100</v>
      </c>
      <c r="AE30" s="38">
        <v>100</v>
      </c>
      <c r="AF30" s="38">
        <v>100</v>
      </c>
      <c r="AG30" s="38">
        <v>100</v>
      </c>
      <c r="AH30" s="38">
        <v>100</v>
      </c>
      <c r="AI30" s="38">
        <v>100</v>
      </c>
      <c r="AJ30" s="38">
        <v>100</v>
      </c>
      <c r="AK30" s="38">
        <f t="shared" si="1"/>
        <v>1400</v>
      </c>
      <c r="AL30" s="221">
        <f t="shared" si="2"/>
        <v>0</v>
      </c>
      <c r="AM30" s="221"/>
    </row>
    <row r="31" spans="1:39" x14ac:dyDescent="0.25">
      <c r="A31" s="77">
        <v>4103</v>
      </c>
      <c r="B31" s="166" t="s">
        <v>285</v>
      </c>
      <c r="C31" s="183">
        <v>100</v>
      </c>
      <c r="D31" s="183">
        <v>100</v>
      </c>
      <c r="E31" s="183">
        <v>100</v>
      </c>
      <c r="F31" s="183">
        <v>100</v>
      </c>
      <c r="G31" s="183">
        <v>100</v>
      </c>
      <c r="H31" s="183">
        <v>100</v>
      </c>
      <c r="I31" s="183">
        <v>100</v>
      </c>
      <c r="J31" s="183">
        <v>100</v>
      </c>
      <c r="K31" s="183">
        <v>100</v>
      </c>
      <c r="L31" s="183">
        <v>100</v>
      </c>
      <c r="M31" s="183">
        <v>100</v>
      </c>
      <c r="N31" s="183">
        <v>100</v>
      </c>
      <c r="O31" s="183">
        <v>100</v>
      </c>
      <c r="P31" s="183">
        <v>100</v>
      </c>
      <c r="Q31" s="77">
        <v>1400</v>
      </c>
      <c r="R31" s="139">
        <f t="shared" si="0"/>
        <v>1</v>
      </c>
      <c r="U31" s="38">
        <v>4103</v>
      </c>
      <c r="V31" s="38" t="s">
        <v>285</v>
      </c>
      <c r="W31" s="38">
        <v>100</v>
      </c>
      <c r="X31" s="38">
        <v>100</v>
      </c>
      <c r="Y31" s="38">
        <v>100</v>
      </c>
      <c r="Z31" s="38">
        <v>100</v>
      </c>
      <c r="AA31" s="38">
        <v>100</v>
      </c>
      <c r="AB31" s="38">
        <v>100</v>
      </c>
      <c r="AC31" s="38">
        <v>100</v>
      </c>
      <c r="AD31" s="38">
        <v>100</v>
      </c>
      <c r="AE31" s="38">
        <v>100</v>
      </c>
      <c r="AF31" s="38">
        <v>100</v>
      </c>
      <c r="AG31" s="38">
        <v>100</v>
      </c>
      <c r="AH31" s="38">
        <v>100</v>
      </c>
      <c r="AI31" s="38">
        <v>100</v>
      </c>
      <c r="AJ31" s="38">
        <v>100</v>
      </c>
      <c r="AK31" s="38">
        <f t="shared" si="1"/>
        <v>1400</v>
      </c>
      <c r="AL31" s="221">
        <f t="shared" si="2"/>
        <v>0</v>
      </c>
      <c r="AM31" s="221"/>
    </row>
    <row r="32" spans="1:39" x14ac:dyDescent="0.25">
      <c r="A32" s="77">
        <v>4104</v>
      </c>
      <c r="B32" s="166" t="s">
        <v>9</v>
      </c>
      <c r="C32" s="183">
        <v>100</v>
      </c>
      <c r="D32" s="183">
        <v>100</v>
      </c>
      <c r="E32" s="183">
        <v>100</v>
      </c>
      <c r="F32" s="183">
        <v>100</v>
      </c>
      <c r="G32" s="183">
        <v>100</v>
      </c>
      <c r="H32" s="183">
        <v>100</v>
      </c>
      <c r="I32" s="183">
        <v>100</v>
      </c>
      <c r="J32" s="183">
        <v>100</v>
      </c>
      <c r="K32" s="183">
        <v>100</v>
      </c>
      <c r="L32" s="183">
        <v>100</v>
      </c>
      <c r="M32" s="183">
        <v>100</v>
      </c>
      <c r="N32" s="183">
        <v>100</v>
      </c>
      <c r="O32" s="183">
        <v>100</v>
      </c>
      <c r="P32" s="183">
        <v>100</v>
      </c>
      <c r="Q32" s="77">
        <v>1400</v>
      </c>
      <c r="R32" s="139">
        <f t="shared" si="0"/>
        <v>1</v>
      </c>
      <c r="U32" s="38">
        <v>4104</v>
      </c>
      <c r="V32" s="38" t="s">
        <v>9</v>
      </c>
      <c r="W32" s="38">
        <v>100</v>
      </c>
      <c r="X32" s="38">
        <v>100</v>
      </c>
      <c r="Y32" s="38">
        <v>100</v>
      </c>
      <c r="Z32" s="38">
        <v>100</v>
      </c>
      <c r="AA32" s="38">
        <v>100</v>
      </c>
      <c r="AB32" s="38">
        <v>100</v>
      </c>
      <c r="AC32" s="38">
        <v>100</v>
      </c>
      <c r="AD32" s="38">
        <v>100</v>
      </c>
      <c r="AE32" s="38">
        <v>100</v>
      </c>
      <c r="AF32" s="38">
        <v>100</v>
      </c>
      <c r="AG32" s="38">
        <v>100</v>
      </c>
      <c r="AH32" s="38">
        <v>100</v>
      </c>
      <c r="AI32" s="38">
        <v>100</v>
      </c>
      <c r="AJ32" s="38">
        <v>100</v>
      </c>
      <c r="AK32" s="38">
        <f t="shared" si="1"/>
        <v>1400</v>
      </c>
      <c r="AL32" s="221">
        <f t="shared" si="2"/>
        <v>0</v>
      </c>
      <c r="AM32" s="221"/>
    </row>
    <row r="33" spans="1:39" x14ac:dyDescent="0.25">
      <c r="A33" s="77">
        <v>4105</v>
      </c>
      <c r="B33" s="166" t="s">
        <v>497</v>
      </c>
      <c r="C33" s="183">
        <v>100</v>
      </c>
      <c r="D33" s="183">
        <v>100</v>
      </c>
      <c r="E33" s="183">
        <v>100</v>
      </c>
      <c r="F33" s="183">
        <v>100</v>
      </c>
      <c r="G33" s="183">
        <v>100</v>
      </c>
      <c r="H33" s="183">
        <v>100</v>
      </c>
      <c r="I33" s="183">
        <v>100</v>
      </c>
      <c r="J33" s="183">
        <v>100</v>
      </c>
      <c r="K33" s="183">
        <v>100</v>
      </c>
      <c r="L33" s="183">
        <v>100</v>
      </c>
      <c r="M33" s="183">
        <v>100</v>
      </c>
      <c r="N33" s="183">
        <v>100</v>
      </c>
      <c r="O33" s="183">
        <v>100</v>
      </c>
      <c r="P33" s="183">
        <v>50</v>
      </c>
      <c r="Q33" s="77">
        <v>1350</v>
      </c>
      <c r="R33" s="139">
        <f t="shared" si="0"/>
        <v>0.98076923076923073</v>
      </c>
      <c r="U33" s="38">
        <v>4105</v>
      </c>
      <c r="V33" s="38" t="s">
        <v>369</v>
      </c>
      <c r="W33" s="38">
        <v>100</v>
      </c>
      <c r="X33" s="38">
        <v>100</v>
      </c>
      <c r="Y33" s="38">
        <v>100</v>
      </c>
      <c r="Z33" s="38">
        <v>100</v>
      </c>
      <c r="AA33" s="38">
        <v>100</v>
      </c>
      <c r="AB33" s="38">
        <v>100</v>
      </c>
      <c r="AC33" s="38">
        <v>100</v>
      </c>
      <c r="AD33" s="38">
        <v>100</v>
      </c>
      <c r="AE33" s="38">
        <v>100</v>
      </c>
      <c r="AF33" s="38">
        <v>100</v>
      </c>
      <c r="AG33" s="38">
        <v>100</v>
      </c>
      <c r="AH33" s="38">
        <v>100</v>
      </c>
      <c r="AI33" s="38">
        <v>100</v>
      </c>
      <c r="AJ33" s="38">
        <v>50</v>
      </c>
      <c r="AK33" s="38">
        <f t="shared" si="1"/>
        <v>1350</v>
      </c>
      <c r="AL33" s="221">
        <f t="shared" si="2"/>
        <v>0</v>
      </c>
      <c r="AM33" s="221"/>
    </row>
    <row r="34" spans="1:39" x14ac:dyDescent="0.25">
      <c r="A34" s="77">
        <v>4106</v>
      </c>
      <c r="B34" s="166" t="s">
        <v>239</v>
      </c>
      <c r="C34" s="183">
        <v>100</v>
      </c>
      <c r="D34" s="183">
        <v>100</v>
      </c>
      <c r="E34" s="183">
        <v>100</v>
      </c>
      <c r="F34" s="183">
        <v>100</v>
      </c>
      <c r="G34" s="183">
        <v>100</v>
      </c>
      <c r="H34" s="183">
        <v>100</v>
      </c>
      <c r="I34" s="183">
        <v>100</v>
      </c>
      <c r="J34" s="183">
        <v>100</v>
      </c>
      <c r="K34" s="183">
        <v>100</v>
      </c>
      <c r="L34" s="183">
        <v>100</v>
      </c>
      <c r="M34" s="183">
        <v>100</v>
      </c>
      <c r="N34" s="183">
        <v>100</v>
      </c>
      <c r="O34" s="183">
        <v>100</v>
      </c>
      <c r="P34" s="183">
        <v>100</v>
      </c>
      <c r="Q34" s="77">
        <v>1400</v>
      </c>
      <c r="R34" s="139">
        <f t="shared" si="0"/>
        <v>1</v>
      </c>
      <c r="U34" s="38">
        <v>4106</v>
      </c>
      <c r="V34" s="38" t="s">
        <v>239</v>
      </c>
      <c r="W34" s="38">
        <v>100</v>
      </c>
      <c r="X34" s="38">
        <v>100</v>
      </c>
      <c r="Y34" s="38">
        <v>100</v>
      </c>
      <c r="Z34" s="38">
        <v>100</v>
      </c>
      <c r="AA34" s="38">
        <v>100</v>
      </c>
      <c r="AB34" s="38">
        <v>100</v>
      </c>
      <c r="AC34" s="38">
        <v>100</v>
      </c>
      <c r="AD34" s="38">
        <v>100</v>
      </c>
      <c r="AE34" s="38">
        <v>100</v>
      </c>
      <c r="AF34" s="38">
        <v>100</v>
      </c>
      <c r="AG34" s="38">
        <v>100</v>
      </c>
      <c r="AH34" s="38">
        <v>100</v>
      </c>
      <c r="AI34" s="38">
        <v>100</v>
      </c>
      <c r="AJ34" s="38">
        <v>100</v>
      </c>
      <c r="AK34" s="38">
        <f t="shared" si="1"/>
        <v>1400</v>
      </c>
      <c r="AL34" s="221">
        <f t="shared" si="2"/>
        <v>0</v>
      </c>
      <c r="AM34" s="221"/>
    </row>
    <row r="35" spans="1:39" x14ac:dyDescent="0.25">
      <c r="A35" s="77">
        <v>4201</v>
      </c>
      <c r="B35" s="166" t="s">
        <v>286</v>
      </c>
      <c r="C35" s="183">
        <v>100</v>
      </c>
      <c r="D35" s="183">
        <v>100</v>
      </c>
      <c r="E35" s="183">
        <v>100</v>
      </c>
      <c r="F35" s="183">
        <v>100</v>
      </c>
      <c r="G35" s="183">
        <v>100</v>
      </c>
      <c r="H35" s="183">
        <v>100</v>
      </c>
      <c r="I35" s="183">
        <v>100</v>
      </c>
      <c r="J35" s="183">
        <v>100</v>
      </c>
      <c r="K35" s="183">
        <v>100</v>
      </c>
      <c r="L35" s="183">
        <v>100</v>
      </c>
      <c r="M35" s="183">
        <v>100</v>
      </c>
      <c r="N35" s="183">
        <v>100</v>
      </c>
      <c r="O35" s="183">
        <v>100</v>
      </c>
      <c r="P35" s="183">
        <v>100</v>
      </c>
      <c r="Q35" s="77">
        <v>1400</v>
      </c>
      <c r="R35" s="139">
        <f t="shared" si="0"/>
        <v>1</v>
      </c>
      <c r="U35" s="38">
        <v>4201</v>
      </c>
      <c r="V35" s="38" t="s">
        <v>286</v>
      </c>
      <c r="W35" s="38">
        <v>100</v>
      </c>
      <c r="X35" s="38">
        <v>100</v>
      </c>
      <c r="Y35" s="38">
        <v>100</v>
      </c>
      <c r="Z35" s="38">
        <v>100</v>
      </c>
      <c r="AA35" s="38">
        <v>100</v>
      </c>
      <c r="AB35" s="38">
        <v>100</v>
      </c>
      <c r="AC35" s="38">
        <v>100</v>
      </c>
      <c r="AD35" s="38">
        <v>100</v>
      </c>
      <c r="AE35" s="38">
        <v>100</v>
      </c>
      <c r="AF35" s="38">
        <v>100</v>
      </c>
      <c r="AG35" s="38">
        <v>100</v>
      </c>
      <c r="AH35" s="38">
        <v>100</v>
      </c>
      <c r="AI35" s="38">
        <v>100</v>
      </c>
      <c r="AJ35" s="38">
        <v>100</v>
      </c>
      <c r="AK35" s="38">
        <f t="shared" si="1"/>
        <v>1400</v>
      </c>
      <c r="AL35" s="221">
        <f t="shared" si="2"/>
        <v>0</v>
      </c>
      <c r="AM35" s="221"/>
    </row>
    <row r="36" spans="1:39" x14ac:dyDescent="0.25">
      <c r="A36" s="77">
        <v>4202</v>
      </c>
      <c r="B36" s="166" t="s">
        <v>263</v>
      </c>
      <c r="C36" s="183">
        <v>100</v>
      </c>
      <c r="D36" s="183">
        <v>100</v>
      </c>
      <c r="E36" s="183">
        <v>100</v>
      </c>
      <c r="F36" s="183">
        <v>100</v>
      </c>
      <c r="G36" s="183">
        <v>100</v>
      </c>
      <c r="H36" s="183">
        <v>100</v>
      </c>
      <c r="I36" s="183">
        <v>100</v>
      </c>
      <c r="J36" s="183">
        <v>100</v>
      </c>
      <c r="K36" s="183">
        <v>100</v>
      </c>
      <c r="L36" s="183">
        <v>100</v>
      </c>
      <c r="M36" s="183">
        <v>100</v>
      </c>
      <c r="N36" s="183">
        <v>100</v>
      </c>
      <c r="O36" s="183">
        <v>100</v>
      </c>
      <c r="P36" s="183">
        <v>100</v>
      </c>
      <c r="Q36" s="77">
        <v>1400</v>
      </c>
      <c r="R36" s="139">
        <f t="shared" si="0"/>
        <v>1</v>
      </c>
      <c r="U36" s="38">
        <v>4202</v>
      </c>
      <c r="V36" s="38" t="s">
        <v>263</v>
      </c>
      <c r="W36" s="38">
        <v>100</v>
      </c>
      <c r="X36" s="38">
        <v>100</v>
      </c>
      <c r="Y36" s="38">
        <v>100</v>
      </c>
      <c r="Z36" s="38">
        <v>100</v>
      </c>
      <c r="AA36" s="38">
        <v>100</v>
      </c>
      <c r="AB36" s="38">
        <v>100</v>
      </c>
      <c r="AC36" s="38">
        <v>100</v>
      </c>
      <c r="AD36" s="38">
        <v>100</v>
      </c>
      <c r="AE36" s="38">
        <v>100</v>
      </c>
      <c r="AF36" s="38">
        <v>100</v>
      </c>
      <c r="AG36" s="38">
        <v>100</v>
      </c>
      <c r="AH36" s="38">
        <v>100</v>
      </c>
      <c r="AI36" s="38">
        <v>100</v>
      </c>
      <c r="AJ36" s="38">
        <v>100</v>
      </c>
      <c r="AK36" s="38">
        <f t="shared" si="1"/>
        <v>1400</v>
      </c>
      <c r="AL36" s="221">
        <f t="shared" si="2"/>
        <v>0</v>
      </c>
      <c r="AM36" s="221"/>
    </row>
    <row r="37" spans="1:39" x14ac:dyDescent="0.25">
      <c r="A37" s="77">
        <v>4203</v>
      </c>
      <c r="B37" s="166" t="s">
        <v>27</v>
      </c>
      <c r="C37" s="183">
        <v>100</v>
      </c>
      <c r="D37" s="183">
        <v>100</v>
      </c>
      <c r="E37" s="183">
        <v>100</v>
      </c>
      <c r="F37" s="183">
        <v>100</v>
      </c>
      <c r="G37" s="183">
        <v>100</v>
      </c>
      <c r="H37" s="183">
        <v>100</v>
      </c>
      <c r="I37" s="183">
        <v>100</v>
      </c>
      <c r="J37" s="183">
        <v>100</v>
      </c>
      <c r="K37" s="183">
        <v>100</v>
      </c>
      <c r="L37" s="183">
        <v>100</v>
      </c>
      <c r="M37" s="183">
        <v>100</v>
      </c>
      <c r="N37" s="183">
        <v>100</v>
      </c>
      <c r="O37" s="183">
        <v>100</v>
      </c>
      <c r="P37" s="183">
        <v>100</v>
      </c>
      <c r="Q37" s="77">
        <v>1400</v>
      </c>
      <c r="R37" s="139">
        <f t="shared" si="0"/>
        <v>1</v>
      </c>
      <c r="U37" s="38">
        <v>4203</v>
      </c>
      <c r="V37" s="38" t="s">
        <v>27</v>
      </c>
      <c r="W37" s="38">
        <v>100</v>
      </c>
      <c r="X37" s="38">
        <v>100</v>
      </c>
      <c r="Y37" s="38">
        <v>100</v>
      </c>
      <c r="Z37" s="38">
        <v>100</v>
      </c>
      <c r="AA37" s="38">
        <v>100</v>
      </c>
      <c r="AB37" s="38">
        <v>100</v>
      </c>
      <c r="AC37" s="38">
        <v>100</v>
      </c>
      <c r="AD37" s="38">
        <v>100</v>
      </c>
      <c r="AE37" s="38">
        <v>100</v>
      </c>
      <c r="AF37" s="38">
        <v>100</v>
      </c>
      <c r="AG37" s="38">
        <v>100</v>
      </c>
      <c r="AH37" s="38">
        <v>100</v>
      </c>
      <c r="AI37" s="38">
        <v>100</v>
      </c>
      <c r="AJ37" s="38">
        <v>100</v>
      </c>
      <c r="AK37" s="38">
        <f t="shared" si="1"/>
        <v>1400</v>
      </c>
      <c r="AL37" s="221">
        <f t="shared" si="2"/>
        <v>0</v>
      </c>
      <c r="AM37" s="221"/>
    </row>
    <row r="38" spans="1:39" x14ac:dyDescent="0.25">
      <c r="A38" s="77">
        <v>4204</v>
      </c>
      <c r="B38" s="166" t="s">
        <v>38</v>
      </c>
      <c r="C38" s="183">
        <v>100</v>
      </c>
      <c r="D38" s="183">
        <v>100</v>
      </c>
      <c r="E38" s="183">
        <v>100</v>
      </c>
      <c r="F38" s="183">
        <v>100</v>
      </c>
      <c r="G38" s="183">
        <v>100</v>
      </c>
      <c r="H38" s="183">
        <v>100</v>
      </c>
      <c r="I38" s="183">
        <v>100</v>
      </c>
      <c r="J38" s="183">
        <v>100</v>
      </c>
      <c r="K38" s="183">
        <v>100</v>
      </c>
      <c r="L38" s="183">
        <v>100</v>
      </c>
      <c r="M38" s="183">
        <v>100</v>
      </c>
      <c r="N38" s="183">
        <v>100</v>
      </c>
      <c r="O38" s="183">
        <v>100</v>
      </c>
      <c r="P38" s="183">
        <v>100</v>
      </c>
      <c r="Q38" s="77">
        <v>1400</v>
      </c>
      <c r="R38" s="139">
        <f t="shared" si="0"/>
        <v>1</v>
      </c>
      <c r="U38" s="38">
        <v>4204</v>
      </c>
      <c r="V38" s="38" t="s">
        <v>38</v>
      </c>
      <c r="W38" s="38">
        <v>100</v>
      </c>
      <c r="X38" s="38">
        <v>100</v>
      </c>
      <c r="Y38" s="38">
        <v>100</v>
      </c>
      <c r="Z38" s="38">
        <v>100</v>
      </c>
      <c r="AA38" s="38">
        <v>100</v>
      </c>
      <c r="AB38" s="38">
        <v>100</v>
      </c>
      <c r="AC38" s="38">
        <v>100</v>
      </c>
      <c r="AD38" s="38">
        <v>100</v>
      </c>
      <c r="AE38" s="38">
        <v>100</v>
      </c>
      <c r="AF38" s="38">
        <v>100</v>
      </c>
      <c r="AG38" s="38">
        <v>100</v>
      </c>
      <c r="AH38" s="38">
        <v>100</v>
      </c>
      <c r="AI38" s="38">
        <v>100</v>
      </c>
      <c r="AJ38" s="38">
        <v>100</v>
      </c>
      <c r="AK38" s="38">
        <f t="shared" si="1"/>
        <v>1400</v>
      </c>
      <c r="AL38" s="221">
        <f t="shared" si="2"/>
        <v>0</v>
      </c>
      <c r="AM38" s="221"/>
    </row>
    <row r="39" spans="1:39" x14ac:dyDescent="0.25">
      <c r="A39" s="77">
        <v>4301</v>
      </c>
      <c r="B39" s="166" t="s">
        <v>119</v>
      </c>
      <c r="C39" s="183">
        <v>100</v>
      </c>
      <c r="D39" s="183">
        <v>100</v>
      </c>
      <c r="E39" s="183">
        <v>100</v>
      </c>
      <c r="F39" s="183">
        <v>100</v>
      </c>
      <c r="G39" s="183">
        <v>100</v>
      </c>
      <c r="H39" s="183">
        <v>100</v>
      </c>
      <c r="I39" s="183">
        <v>100</v>
      </c>
      <c r="J39" s="183">
        <v>100</v>
      </c>
      <c r="K39" s="183">
        <v>100</v>
      </c>
      <c r="L39" s="183">
        <v>100</v>
      </c>
      <c r="M39" s="183">
        <v>100</v>
      </c>
      <c r="N39" s="183">
        <v>100</v>
      </c>
      <c r="O39" s="183">
        <v>100</v>
      </c>
      <c r="P39" s="183">
        <v>50</v>
      </c>
      <c r="Q39" s="77">
        <v>1350</v>
      </c>
      <c r="R39" s="139">
        <f t="shared" si="0"/>
        <v>0.98076923076923073</v>
      </c>
      <c r="U39" s="38">
        <v>4301</v>
      </c>
      <c r="V39" s="38" t="s">
        <v>119</v>
      </c>
      <c r="W39" s="38">
        <v>100</v>
      </c>
      <c r="X39" s="38">
        <v>100</v>
      </c>
      <c r="Y39" s="38">
        <v>100</v>
      </c>
      <c r="Z39" s="38">
        <v>100</v>
      </c>
      <c r="AA39" s="38">
        <v>100</v>
      </c>
      <c r="AB39" s="38">
        <v>100</v>
      </c>
      <c r="AC39" s="38">
        <v>100</v>
      </c>
      <c r="AD39" s="38">
        <v>100</v>
      </c>
      <c r="AE39" s="38">
        <v>100</v>
      </c>
      <c r="AF39" s="38">
        <v>100</v>
      </c>
      <c r="AG39" s="38">
        <v>100</v>
      </c>
      <c r="AH39" s="38">
        <v>100</v>
      </c>
      <c r="AI39" s="38">
        <v>100</v>
      </c>
      <c r="AJ39" s="38">
        <v>50</v>
      </c>
      <c r="AK39" s="38">
        <f t="shared" si="1"/>
        <v>1350</v>
      </c>
      <c r="AL39" s="221">
        <f t="shared" si="2"/>
        <v>0</v>
      </c>
      <c r="AM39" s="221"/>
    </row>
    <row r="40" spans="1:39" x14ac:dyDescent="0.25">
      <c r="A40" s="77">
        <v>4302</v>
      </c>
      <c r="B40" s="166" t="s">
        <v>154</v>
      </c>
      <c r="C40" s="183">
        <v>100</v>
      </c>
      <c r="D40" s="183">
        <v>100</v>
      </c>
      <c r="E40" s="183">
        <v>100</v>
      </c>
      <c r="F40" s="183">
        <v>100</v>
      </c>
      <c r="G40" s="183">
        <v>100</v>
      </c>
      <c r="H40" s="183">
        <v>100</v>
      </c>
      <c r="I40" s="183">
        <v>100</v>
      </c>
      <c r="J40" s="183">
        <v>100</v>
      </c>
      <c r="K40" s="183">
        <v>100</v>
      </c>
      <c r="L40" s="183">
        <v>100</v>
      </c>
      <c r="M40" s="183">
        <v>100</v>
      </c>
      <c r="N40" s="183">
        <v>100</v>
      </c>
      <c r="O40" s="183">
        <v>100</v>
      </c>
      <c r="P40" s="183">
        <v>100</v>
      </c>
      <c r="Q40" s="77">
        <v>1400</v>
      </c>
      <c r="R40" s="139">
        <f t="shared" si="0"/>
        <v>1</v>
      </c>
      <c r="U40" s="38">
        <v>4302</v>
      </c>
      <c r="V40" s="38" t="s">
        <v>351</v>
      </c>
      <c r="W40" s="38">
        <v>100</v>
      </c>
      <c r="X40" s="38">
        <v>100</v>
      </c>
      <c r="Y40" s="38">
        <v>100</v>
      </c>
      <c r="Z40" s="38">
        <v>100</v>
      </c>
      <c r="AA40" s="38">
        <v>100</v>
      </c>
      <c r="AB40" s="38">
        <v>100</v>
      </c>
      <c r="AC40" s="38">
        <v>100</v>
      </c>
      <c r="AD40" s="38">
        <v>100</v>
      </c>
      <c r="AE40" s="38">
        <v>100</v>
      </c>
      <c r="AF40" s="38">
        <v>100</v>
      </c>
      <c r="AG40" s="38">
        <v>100</v>
      </c>
      <c r="AH40" s="38">
        <v>100</v>
      </c>
      <c r="AI40" s="38">
        <v>100</v>
      </c>
      <c r="AJ40" s="38">
        <v>100</v>
      </c>
      <c r="AK40" s="38">
        <f t="shared" si="1"/>
        <v>1400</v>
      </c>
      <c r="AL40" s="221">
        <f t="shared" si="2"/>
        <v>0</v>
      </c>
      <c r="AM40" s="221"/>
    </row>
    <row r="41" spans="1:39" x14ac:dyDescent="0.25">
      <c r="A41" s="77">
        <v>4303</v>
      </c>
      <c r="B41" s="166" t="s">
        <v>15</v>
      </c>
      <c r="C41" s="183">
        <v>100</v>
      </c>
      <c r="D41" s="183">
        <v>100</v>
      </c>
      <c r="E41" s="183">
        <v>100</v>
      </c>
      <c r="F41" s="183">
        <v>100</v>
      </c>
      <c r="G41" s="183">
        <v>100</v>
      </c>
      <c r="H41" s="183">
        <v>100</v>
      </c>
      <c r="I41" s="183">
        <v>100</v>
      </c>
      <c r="J41" s="183">
        <v>100</v>
      </c>
      <c r="K41" s="183">
        <v>100</v>
      </c>
      <c r="L41" s="183">
        <v>100</v>
      </c>
      <c r="M41" s="183">
        <v>100</v>
      </c>
      <c r="N41" s="183">
        <v>100</v>
      </c>
      <c r="O41" s="183">
        <v>100</v>
      </c>
      <c r="P41" s="183">
        <v>100</v>
      </c>
      <c r="Q41" s="77">
        <v>1400</v>
      </c>
      <c r="R41" s="139">
        <f t="shared" si="0"/>
        <v>1</v>
      </c>
      <c r="U41" s="38">
        <v>4303</v>
      </c>
      <c r="V41" s="38" t="s">
        <v>15</v>
      </c>
      <c r="W41" s="38">
        <v>100</v>
      </c>
      <c r="X41" s="38">
        <v>100</v>
      </c>
      <c r="Y41" s="38">
        <v>100</v>
      </c>
      <c r="Z41" s="38">
        <v>100</v>
      </c>
      <c r="AA41" s="38">
        <v>100</v>
      </c>
      <c r="AB41" s="38">
        <v>100</v>
      </c>
      <c r="AC41" s="38">
        <v>100</v>
      </c>
      <c r="AD41" s="38">
        <v>100</v>
      </c>
      <c r="AE41" s="38">
        <v>100</v>
      </c>
      <c r="AF41" s="38">
        <v>100</v>
      </c>
      <c r="AG41" s="38">
        <v>100</v>
      </c>
      <c r="AH41" s="38">
        <v>100</v>
      </c>
      <c r="AI41" s="38">
        <v>100</v>
      </c>
      <c r="AJ41" s="38">
        <v>100</v>
      </c>
      <c r="AK41" s="38">
        <f t="shared" si="1"/>
        <v>1400</v>
      </c>
      <c r="AL41" s="221">
        <f t="shared" si="2"/>
        <v>0</v>
      </c>
      <c r="AM41" s="221"/>
    </row>
    <row r="42" spans="1:39" x14ac:dyDescent="0.25">
      <c r="A42" s="77">
        <v>4304</v>
      </c>
      <c r="B42" s="166" t="s">
        <v>275</v>
      </c>
      <c r="C42" s="183">
        <v>100</v>
      </c>
      <c r="D42" s="183">
        <v>100</v>
      </c>
      <c r="E42" s="183">
        <v>100</v>
      </c>
      <c r="F42" s="183">
        <v>100</v>
      </c>
      <c r="G42" s="183">
        <v>100</v>
      </c>
      <c r="H42" s="183">
        <v>100</v>
      </c>
      <c r="I42" s="183">
        <v>100</v>
      </c>
      <c r="J42" s="183">
        <v>100</v>
      </c>
      <c r="K42" s="183">
        <v>100</v>
      </c>
      <c r="L42" s="183">
        <v>100</v>
      </c>
      <c r="M42" s="183">
        <v>100</v>
      </c>
      <c r="N42" s="183">
        <v>100</v>
      </c>
      <c r="O42" s="183">
        <v>100</v>
      </c>
      <c r="P42" s="183">
        <v>100</v>
      </c>
      <c r="Q42" s="77">
        <v>1400</v>
      </c>
      <c r="R42" s="139">
        <f t="shared" si="0"/>
        <v>1</v>
      </c>
      <c r="U42" s="38">
        <v>4304</v>
      </c>
      <c r="V42" s="38" t="s">
        <v>275</v>
      </c>
      <c r="W42" s="38">
        <v>100</v>
      </c>
      <c r="X42" s="38">
        <v>100</v>
      </c>
      <c r="Y42" s="38">
        <v>100</v>
      </c>
      <c r="Z42" s="38">
        <v>100</v>
      </c>
      <c r="AA42" s="38">
        <v>100</v>
      </c>
      <c r="AB42" s="38">
        <v>100</v>
      </c>
      <c r="AC42" s="38">
        <v>100</v>
      </c>
      <c r="AD42" s="38">
        <v>100</v>
      </c>
      <c r="AE42" s="38">
        <v>100</v>
      </c>
      <c r="AF42" s="38">
        <v>100</v>
      </c>
      <c r="AG42" s="38">
        <v>100</v>
      </c>
      <c r="AH42" s="38">
        <v>100</v>
      </c>
      <c r="AI42" s="38">
        <v>100</v>
      </c>
      <c r="AJ42" s="38">
        <v>100</v>
      </c>
      <c r="AK42" s="38">
        <f t="shared" si="1"/>
        <v>1400</v>
      </c>
      <c r="AL42" s="221">
        <f t="shared" si="2"/>
        <v>0</v>
      </c>
      <c r="AM42" s="221"/>
    </row>
    <row r="43" spans="1:39" x14ac:dyDescent="0.25">
      <c r="A43" s="77">
        <v>4305</v>
      </c>
      <c r="B43" s="166" t="s">
        <v>273</v>
      </c>
      <c r="C43" s="183">
        <v>100</v>
      </c>
      <c r="D43" s="183">
        <v>100</v>
      </c>
      <c r="E43" s="183">
        <v>100</v>
      </c>
      <c r="F43" s="183">
        <v>100</v>
      </c>
      <c r="G43" s="183">
        <v>100</v>
      </c>
      <c r="H43" s="183">
        <v>100</v>
      </c>
      <c r="I43" s="183">
        <v>100</v>
      </c>
      <c r="J43" s="183">
        <v>100</v>
      </c>
      <c r="K43" s="183">
        <v>100</v>
      </c>
      <c r="L43" s="183">
        <v>100</v>
      </c>
      <c r="M43" s="183">
        <v>100</v>
      </c>
      <c r="N43" s="183">
        <v>100</v>
      </c>
      <c r="O43" s="183">
        <v>100</v>
      </c>
      <c r="P43" s="183">
        <v>100</v>
      </c>
      <c r="Q43" s="77">
        <v>1400</v>
      </c>
      <c r="R43" s="139">
        <f t="shared" si="0"/>
        <v>1</v>
      </c>
      <c r="U43" s="38">
        <v>4305</v>
      </c>
      <c r="V43" s="38" t="s">
        <v>430</v>
      </c>
      <c r="W43" s="38">
        <v>100</v>
      </c>
      <c r="X43" s="38">
        <v>100</v>
      </c>
      <c r="Y43" s="38">
        <v>100</v>
      </c>
      <c r="Z43" s="38">
        <v>100</v>
      </c>
      <c r="AA43" s="38">
        <v>100</v>
      </c>
      <c r="AB43" s="38">
        <v>100</v>
      </c>
      <c r="AC43" s="38">
        <v>100</v>
      </c>
      <c r="AD43" s="38">
        <v>100</v>
      </c>
      <c r="AE43" s="38">
        <v>100</v>
      </c>
      <c r="AF43" s="38">
        <v>100</v>
      </c>
      <c r="AG43" s="38">
        <v>100</v>
      </c>
      <c r="AH43" s="38">
        <v>100</v>
      </c>
      <c r="AI43" s="38">
        <v>100</v>
      </c>
      <c r="AJ43" s="38">
        <v>100</v>
      </c>
      <c r="AK43" s="38">
        <f t="shared" si="1"/>
        <v>1400</v>
      </c>
      <c r="AL43" s="221">
        <f t="shared" si="2"/>
        <v>0</v>
      </c>
      <c r="AM43" s="221"/>
    </row>
    <row r="44" spans="1:39" x14ac:dyDescent="0.25">
      <c r="A44" s="77">
        <v>5101</v>
      </c>
      <c r="B44" s="166" t="s">
        <v>155</v>
      </c>
      <c r="C44" s="183">
        <v>100</v>
      </c>
      <c r="D44" s="183">
        <v>100</v>
      </c>
      <c r="E44" s="183">
        <v>100</v>
      </c>
      <c r="F44" s="183">
        <v>100</v>
      </c>
      <c r="G44" s="183">
        <v>100</v>
      </c>
      <c r="H44" s="183">
        <v>100</v>
      </c>
      <c r="I44" s="183">
        <v>100</v>
      </c>
      <c r="J44" s="183">
        <v>100</v>
      </c>
      <c r="K44" s="183">
        <v>100</v>
      </c>
      <c r="L44" s="183">
        <v>100</v>
      </c>
      <c r="M44" s="183">
        <v>100</v>
      </c>
      <c r="N44" s="183">
        <v>100</v>
      </c>
      <c r="O44" s="183">
        <v>100</v>
      </c>
      <c r="P44" s="183">
        <v>100</v>
      </c>
      <c r="Q44" s="77">
        <v>1400</v>
      </c>
      <c r="R44" s="139">
        <f t="shared" si="0"/>
        <v>1</v>
      </c>
      <c r="U44" s="38">
        <v>5101</v>
      </c>
      <c r="V44" s="38" t="s">
        <v>429</v>
      </c>
      <c r="W44" s="38">
        <v>100</v>
      </c>
      <c r="X44" s="38">
        <v>100</v>
      </c>
      <c r="Y44" s="38">
        <v>100</v>
      </c>
      <c r="Z44" s="38">
        <v>100</v>
      </c>
      <c r="AA44" s="38">
        <v>100</v>
      </c>
      <c r="AB44" s="38">
        <v>100</v>
      </c>
      <c r="AC44" s="38">
        <v>100</v>
      </c>
      <c r="AD44" s="38">
        <v>100</v>
      </c>
      <c r="AE44" s="38">
        <v>100</v>
      </c>
      <c r="AF44" s="38">
        <v>100</v>
      </c>
      <c r="AG44" s="38">
        <v>100</v>
      </c>
      <c r="AH44" s="38">
        <v>100</v>
      </c>
      <c r="AI44" s="38">
        <v>100</v>
      </c>
      <c r="AJ44" s="38">
        <v>100</v>
      </c>
      <c r="AK44" s="38">
        <f t="shared" si="1"/>
        <v>1400</v>
      </c>
      <c r="AL44" s="221">
        <f t="shared" si="2"/>
        <v>0</v>
      </c>
      <c r="AM44" s="221"/>
    </row>
    <row r="45" spans="1:39" x14ac:dyDescent="0.25">
      <c r="A45" s="77">
        <v>5102</v>
      </c>
      <c r="B45" s="166" t="s">
        <v>223</v>
      </c>
      <c r="C45" s="183">
        <v>100</v>
      </c>
      <c r="D45" s="183">
        <v>100</v>
      </c>
      <c r="E45" s="183">
        <v>100</v>
      </c>
      <c r="F45" s="183">
        <v>100</v>
      </c>
      <c r="G45" s="183">
        <v>100</v>
      </c>
      <c r="H45" s="183">
        <v>100</v>
      </c>
      <c r="I45" s="183">
        <v>100</v>
      </c>
      <c r="J45" s="183">
        <v>100</v>
      </c>
      <c r="K45" s="183">
        <v>100</v>
      </c>
      <c r="L45" s="183">
        <v>100</v>
      </c>
      <c r="M45" s="183">
        <v>100</v>
      </c>
      <c r="N45" s="183">
        <v>100</v>
      </c>
      <c r="O45" s="183">
        <v>100</v>
      </c>
      <c r="P45" s="183">
        <v>100</v>
      </c>
      <c r="Q45" s="77">
        <v>1400</v>
      </c>
      <c r="R45" s="139">
        <f t="shared" si="0"/>
        <v>1</v>
      </c>
      <c r="U45" s="38">
        <v>5102</v>
      </c>
      <c r="V45" s="38" t="s">
        <v>223</v>
      </c>
      <c r="W45" s="38">
        <v>100</v>
      </c>
      <c r="X45" s="38">
        <v>100</v>
      </c>
      <c r="Y45" s="38">
        <v>100</v>
      </c>
      <c r="Z45" s="38">
        <v>100</v>
      </c>
      <c r="AA45" s="38">
        <v>100</v>
      </c>
      <c r="AB45" s="38">
        <v>100</v>
      </c>
      <c r="AC45" s="38">
        <v>100</v>
      </c>
      <c r="AD45" s="38">
        <v>100</v>
      </c>
      <c r="AE45" s="38">
        <v>100</v>
      </c>
      <c r="AF45" s="38">
        <v>100</v>
      </c>
      <c r="AG45" s="38">
        <v>100</v>
      </c>
      <c r="AH45" s="38">
        <v>100</v>
      </c>
      <c r="AI45" s="38">
        <v>100</v>
      </c>
      <c r="AJ45" s="38">
        <v>100</v>
      </c>
      <c r="AK45" s="38">
        <f t="shared" si="1"/>
        <v>1400</v>
      </c>
      <c r="AL45" s="221">
        <f t="shared" si="2"/>
        <v>0</v>
      </c>
      <c r="AM45" s="221"/>
    </row>
    <row r="46" spans="1:39" x14ac:dyDescent="0.25">
      <c r="A46" s="77">
        <v>5103</v>
      </c>
      <c r="B46" s="166" t="s">
        <v>135</v>
      </c>
      <c r="C46" s="183">
        <v>100</v>
      </c>
      <c r="D46" s="183">
        <v>100</v>
      </c>
      <c r="E46" s="183">
        <v>100</v>
      </c>
      <c r="F46" s="183">
        <v>100</v>
      </c>
      <c r="G46" s="183">
        <v>100</v>
      </c>
      <c r="H46" s="183">
        <v>100</v>
      </c>
      <c r="I46" s="183">
        <v>100</v>
      </c>
      <c r="J46" s="183">
        <v>100</v>
      </c>
      <c r="K46" s="183">
        <v>100</v>
      </c>
      <c r="L46" s="183">
        <v>100</v>
      </c>
      <c r="M46" s="183">
        <v>100</v>
      </c>
      <c r="N46" s="183">
        <v>100</v>
      </c>
      <c r="O46" s="183">
        <v>100</v>
      </c>
      <c r="P46" s="183">
        <v>100</v>
      </c>
      <c r="Q46" s="77">
        <v>1400</v>
      </c>
      <c r="R46" s="139">
        <f t="shared" si="0"/>
        <v>1</v>
      </c>
      <c r="U46" s="38">
        <v>5103</v>
      </c>
      <c r="V46" s="38" t="s">
        <v>428</v>
      </c>
      <c r="W46" s="38">
        <v>100</v>
      </c>
      <c r="X46" s="38">
        <v>100</v>
      </c>
      <c r="Y46" s="38">
        <v>100</v>
      </c>
      <c r="Z46" s="38">
        <v>100</v>
      </c>
      <c r="AA46" s="38">
        <v>100</v>
      </c>
      <c r="AB46" s="38">
        <v>100</v>
      </c>
      <c r="AC46" s="38">
        <v>100</v>
      </c>
      <c r="AD46" s="38">
        <v>100</v>
      </c>
      <c r="AE46" s="38">
        <v>100</v>
      </c>
      <c r="AF46" s="38">
        <v>100</v>
      </c>
      <c r="AG46" s="38">
        <v>100</v>
      </c>
      <c r="AH46" s="38">
        <v>100</v>
      </c>
      <c r="AI46" s="38">
        <v>100</v>
      </c>
      <c r="AJ46" s="38">
        <v>100</v>
      </c>
      <c r="AK46" s="38">
        <f t="shared" si="1"/>
        <v>1400</v>
      </c>
      <c r="AL46" s="221">
        <f t="shared" si="2"/>
        <v>0</v>
      </c>
      <c r="AM46" s="221"/>
    </row>
    <row r="47" spans="1:39" x14ac:dyDescent="0.25">
      <c r="A47" s="77">
        <v>5104</v>
      </c>
      <c r="B47" s="166" t="s">
        <v>287</v>
      </c>
      <c r="C47" s="183">
        <v>100</v>
      </c>
      <c r="D47" s="183">
        <v>50</v>
      </c>
      <c r="E47" s="183">
        <v>50</v>
      </c>
      <c r="F47" s="183">
        <v>50</v>
      </c>
      <c r="G47" s="183">
        <v>50</v>
      </c>
      <c r="H47" s="183">
        <v>50</v>
      </c>
      <c r="I47" s="183">
        <v>50</v>
      </c>
      <c r="J47" s="183">
        <v>50</v>
      </c>
      <c r="K47" s="183">
        <v>50</v>
      </c>
      <c r="L47" s="183">
        <v>50</v>
      </c>
      <c r="M47" s="183">
        <v>50</v>
      </c>
      <c r="N47" s="183">
        <v>50</v>
      </c>
      <c r="O47" s="183">
        <v>50</v>
      </c>
      <c r="P47" s="183">
        <v>-100</v>
      </c>
      <c r="Q47" s="77">
        <v>600</v>
      </c>
      <c r="R47" s="139">
        <f t="shared" si="0"/>
        <v>0.69230769230769229</v>
      </c>
      <c r="U47" s="38">
        <v>5104</v>
      </c>
      <c r="V47" s="38" t="s">
        <v>352</v>
      </c>
      <c r="W47" s="38">
        <v>100</v>
      </c>
      <c r="X47" s="38">
        <v>50</v>
      </c>
      <c r="Y47" s="38">
        <v>50</v>
      </c>
      <c r="Z47" s="38">
        <v>50</v>
      </c>
      <c r="AA47" s="38">
        <v>50</v>
      </c>
      <c r="AB47" s="38">
        <v>50</v>
      </c>
      <c r="AC47" s="38">
        <v>50</v>
      </c>
      <c r="AD47" s="38">
        <v>50</v>
      </c>
      <c r="AE47" s="38">
        <v>50</v>
      </c>
      <c r="AF47" s="38">
        <v>50</v>
      </c>
      <c r="AG47" s="38">
        <v>50</v>
      </c>
      <c r="AH47" s="38">
        <v>50</v>
      </c>
      <c r="AI47" s="38">
        <v>50</v>
      </c>
      <c r="AJ47" s="38">
        <v>-100</v>
      </c>
      <c r="AK47" s="38">
        <f t="shared" si="1"/>
        <v>600</v>
      </c>
      <c r="AL47" s="221">
        <f t="shared" si="2"/>
        <v>0</v>
      </c>
      <c r="AM47" s="221"/>
    </row>
    <row r="48" spans="1:39" x14ac:dyDescent="0.25">
      <c r="A48" s="77">
        <v>5105</v>
      </c>
      <c r="B48" s="166" t="s">
        <v>156</v>
      </c>
      <c r="C48" s="183">
        <v>100</v>
      </c>
      <c r="D48" s="183">
        <v>100</v>
      </c>
      <c r="E48" s="183">
        <v>100</v>
      </c>
      <c r="F48" s="183">
        <v>100</v>
      </c>
      <c r="G48" s="183">
        <v>100</v>
      </c>
      <c r="H48" s="183">
        <v>100</v>
      </c>
      <c r="I48" s="183">
        <v>100</v>
      </c>
      <c r="J48" s="183">
        <v>100</v>
      </c>
      <c r="K48" s="183">
        <v>100</v>
      </c>
      <c r="L48" s="183">
        <v>100</v>
      </c>
      <c r="M48" s="183">
        <v>100</v>
      </c>
      <c r="N48" s="183">
        <v>100</v>
      </c>
      <c r="O48" s="183">
        <v>100</v>
      </c>
      <c r="P48" s="183">
        <v>100</v>
      </c>
      <c r="Q48" s="77">
        <v>1400</v>
      </c>
      <c r="R48" s="139">
        <f t="shared" si="0"/>
        <v>1</v>
      </c>
      <c r="U48" s="38">
        <v>5105</v>
      </c>
      <c r="V48" s="38" t="s">
        <v>370</v>
      </c>
      <c r="W48" s="38">
        <v>100</v>
      </c>
      <c r="X48" s="38">
        <v>100</v>
      </c>
      <c r="Y48" s="38">
        <v>100</v>
      </c>
      <c r="Z48" s="38">
        <v>100</v>
      </c>
      <c r="AA48" s="38">
        <v>100</v>
      </c>
      <c r="AB48" s="38">
        <v>100</v>
      </c>
      <c r="AC48" s="38">
        <v>100</v>
      </c>
      <c r="AD48" s="38">
        <v>100</v>
      </c>
      <c r="AE48" s="38">
        <v>100</v>
      </c>
      <c r="AF48" s="38">
        <v>100</v>
      </c>
      <c r="AG48" s="38">
        <v>100</v>
      </c>
      <c r="AH48" s="38">
        <v>100</v>
      </c>
      <c r="AI48" s="38">
        <v>100</v>
      </c>
      <c r="AJ48" s="38">
        <v>100</v>
      </c>
      <c r="AK48" s="38">
        <f t="shared" si="1"/>
        <v>1400</v>
      </c>
      <c r="AL48" s="221">
        <f t="shared" si="2"/>
        <v>0</v>
      </c>
      <c r="AM48" s="221"/>
    </row>
    <row r="49" spans="1:39" x14ac:dyDescent="0.25">
      <c r="A49" s="77">
        <v>5107</v>
      </c>
      <c r="B49" s="166" t="s">
        <v>288</v>
      </c>
      <c r="C49" s="183">
        <v>100</v>
      </c>
      <c r="D49" s="183">
        <v>100</v>
      </c>
      <c r="E49" s="183">
        <v>100</v>
      </c>
      <c r="F49" s="183">
        <v>100</v>
      </c>
      <c r="G49" s="183">
        <v>100</v>
      </c>
      <c r="H49" s="183">
        <v>100</v>
      </c>
      <c r="I49" s="183">
        <v>100</v>
      </c>
      <c r="J49" s="183">
        <v>100</v>
      </c>
      <c r="K49" s="183">
        <v>100</v>
      </c>
      <c r="L49" s="183">
        <v>100</v>
      </c>
      <c r="M49" s="183">
        <v>100</v>
      </c>
      <c r="N49" s="183">
        <v>100</v>
      </c>
      <c r="O49" s="183">
        <v>100</v>
      </c>
      <c r="P49" s="183">
        <v>100</v>
      </c>
      <c r="Q49" s="77">
        <v>1400</v>
      </c>
      <c r="R49" s="139">
        <f t="shared" si="0"/>
        <v>1</v>
      </c>
      <c r="U49" s="38">
        <v>5107</v>
      </c>
      <c r="V49" s="38" t="s">
        <v>288</v>
      </c>
      <c r="W49" s="38">
        <v>100</v>
      </c>
      <c r="X49" s="38">
        <v>100</v>
      </c>
      <c r="Y49" s="38">
        <v>100</v>
      </c>
      <c r="Z49" s="38">
        <v>100</v>
      </c>
      <c r="AA49" s="38">
        <v>100</v>
      </c>
      <c r="AB49" s="38">
        <v>100</v>
      </c>
      <c r="AC49" s="38">
        <v>100</v>
      </c>
      <c r="AD49" s="38">
        <v>100</v>
      </c>
      <c r="AE49" s="38">
        <v>100</v>
      </c>
      <c r="AF49" s="38">
        <v>100</v>
      </c>
      <c r="AG49" s="38">
        <v>100</v>
      </c>
      <c r="AH49" s="38">
        <v>100</v>
      </c>
      <c r="AI49" s="38">
        <v>100</v>
      </c>
      <c r="AJ49" s="38">
        <v>100</v>
      </c>
      <c r="AK49" s="38">
        <f t="shared" si="1"/>
        <v>1400</v>
      </c>
      <c r="AL49" s="221">
        <f t="shared" si="2"/>
        <v>0</v>
      </c>
      <c r="AM49" s="221"/>
    </row>
    <row r="50" spans="1:39" x14ac:dyDescent="0.25">
      <c r="A50" s="77">
        <v>5109</v>
      </c>
      <c r="B50" s="166" t="s">
        <v>157</v>
      </c>
      <c r="C50" s="183">
        <v>100</v>
      </c>
      <c r="D50" s="183">
        <v>100</v>
      </c>
      <c r="E50" s="183">
        <v>100</v>
      </c>
      <c r="F50" s="183">
        <v>100</v>
      </c>
      <c r="G50" s="183">
        <v>100</v>
      </c>
      <c r="H50" s="183">
        <v>100</v>
      </c>
      <c r="I50" s="183">
        <v>100</v>
      </c>
      <c r="J50" s="183">
        <v>100</v>
      </c>
      <c r="K50" s="183">
        <v>100</v>
      </c>
      <c r="L50" s="183">
        <v>100</v>
      </c>
      <c r="M50" s="183">
        <v>100</v>
      </c>
      <c r="N50" s="183">
        <v>100</v>
      </c>
      <c r="O50" s="183">
        <v>100</v>
      </c>
      <c r="P50" s="183">
        <v>100</v>
      </c>
      <c r="Q50" s="77">
        <v>1400</v>
      </c>
      <c r="R50" s="139">
        <f t="shared" si="0"/>
        <v>1</v>
      </c>
      <c r="U50" s="38">
        <v>5109</v>
      </c>
      <c r="V50" s="38" t="s">
        <v>157</v>
      </c>
      <c r="W50" s="38">
        <v>100</v>
      </c>
      <c r="X50" s="38">
        <v>100</v>
      </c>
      <c r="Y50" s="38">
        <v>100</v>
      </c>
      <c r="Z50" s="38">
        <v>100</v>
      </c>
      <c r="AA50" s="38">
        <v>100</v>
      </c>
      <c r="AB50" s="38">
        <v>100</v>
      </c>
      <c r="AC50" s="38">
        <v>100</v>
      </c>
      <c r="AD50" s="38">
        <v>100</v>
      </c>
      <c r="AE50" s="38">
        <v>100</v>
      </c>
      <c r="AF50" s="38">
        <v>100</v>
      </c>
      <c r="AG50" s="38">
        <v>100</v>
      </c>
      <c r="AH50" s="38">
        <v>100</v>
      </c>
      <c r="AI50" s="38">
        <v>100</v>
      </c>
      <c r="AJ50" s="38">
        <v>100</v>
      </c>
      <c r="AK50" s="38">
        <f t="shared" si="1"/>
        <v>1400</v>
      </c>
      <c r="AL50" s="221">
        <f t="shared" si="2"/>
        <v>0</v>
      </c>
      <c r="AM50" s="221"/>
    </row>
    <row r="51" spans="1:39" x14ac:dyDescent="0.25">
      <c r="A51" s="77">
        <v>5201</v>
      </c>
      <c r="B51" s="166" t="s">
        <v>289</v>
      </c>
      <c r="C51" s="183">
        <v>100</v>
      </c>
      <c r="D51" s="183">
        <v>100</v>
      </c>
      <c r="E51" s="183">
        <v>100</v>
      </c>
      <c r="F51" s="183">
        <v>100</v>
      </c>
      <c r="G51" s="183">
        <v>100</v>
      </c>
      <c r="H51" s="183">
        <v>100</v>
      </c>
      <c r="I51" s="183">
        <v>100</v>
      </c>
      <c r="J51" s="183">
        <v>100</v>
      </c>
      <c r="K51" s="183">
        <v>100</v>
      </c>
      <c r="L51" s="183">
        <v>100</v>
      </c>
      <c r="M51" s="183">
        <v>100</v>
      </c>
      <c r="N51" s="183">
        <v>100</v>
      </c>
      <c r="O51" s="183">
        <v>100</v>
      </c>
      <c r="P51" s="183">
        <v>100</v>
      </c>
      <c r="Q51" s="77">
        <v>1400</v>
      </c>
      <c r="R51" s="139">
        <f t="shared" si="0"/>
        <v>1</v>
      </c>
      <c r="U51" s="38">
        <v>5201</v>
      </c>
      <c r="V51" s="38" t="s">
        <v>289</v>
      </c>
      <c r="W51" s="38">
        <v>100</v>
      </c>
      <c r="X51" s="38">
        <v>100</v>
      </c>
      <c r="Y51" s="38">
        <v>100</v>
      </c>
      <c r="Z51" s="38">
        <v>100</v>
      </c>
      <c r="AA51" s="38">
        <v>100</v>
      </c>
      <c r="AB51" s="38">
        <v>100</v>
      </c>
      <c r="AC51" s="38">
        <v>100</v>
      </c>
      <c r="AD51" s="38">
        <v>100</v>
      </c>
      <c r="AE51" s="38">
        <v>100</v>
      </c>
      <c r="AF51" s="38">
        <v>100</v>
      </c>
      <c r="AG51" s="38">
        <v>100</v>
      </c>
      <c r="AH51" s="38">
        <v>100</v>
      </c>
      <c r="AI51" s="38">
        <v>100</v>
      </c>
      <c r="AJ51" s="38">
        <v>100</v>
      </c>
      <c r="AK51" s="38">
        <f t="shared" si="1"/>
        <v>1400</v>
      </c>
      <c r="AL51" s="221">
        <f t="shared" si="2"/>
        <v>0</v>
      </c>
      <c r="AM51" s="221"/>
    </row>
    <row r="52" spans="1:39" x14ac:dyDescent="0.25">
      <c r="A52" s="77">
        <v>5301</v>
      </c>
      <c r="B52" s="166" t="s">
        <v>236</v>
      </c>
      <c r="C52" s="183">
        <v>100</v>
      </c>
      <c r="D52" s="183">
        <v>100</v>
      </c>
      <c r="E52" s="183">
        <v>100</v>
      </c>
      <c r="F52" s="183">
        <v>100</v>
      </c>
      <c r="G52" s="183">
        <v>100</v>
      </c>
      <c r="H52" s="183">
        <v>100</v>
      </c>
      <c r="I52" s="183">
        <v>100</v>
      </c>
      <c r="J52" s="183">
        <v>100</v>
      </c>
      <c r="K52" s="183">
        <v>100</v>
      </c>
      <c r="L52" s="183">
        <v>100</v>
      </c>
      <c r="M52" s="183">
        <v>100</v>
      </c>
      <c r="N52" s="183">
        <v>100</v>
      </c>
      <c r="O52" s="183">
        <v>100</v>
      </c>
      <c r="P52" s="183">
        <v>100</v>
      </c>
      <c r="Q52" s="77">
        <v>1400</v>
      </c>
      <c r="R52" s="139">
        <f t="shared" si="0"/>
        <v>1</v>
      </c>
      <c r="U52" s="38">
        <v>5301</v>
      </c>
      <c r="V52" s="38" t="s">
        <v>236</v>
      </c>
      <c r="W52" s="38">
        <v>100</v>
      </c>
      <c r="X52" s="38">
        <v>100</v>
      </c>
      <c r="Y52" s="38">
        <v>100</v>
      </c>
      <c r="Z52" s="38">
        <v>100</v>
      </c>
      <c r="AA52" s="38">
        <v>100</v>
      </c>
      <c r="AB52" s="38">
        <v>100</v>
      </c>
      <c r="AC52" s="38">
        <v>100</v>
      </c>
      <c r="AD52" s="38">
        <v>100</v>
      </c>
      <c r="AE52" s="38">
        <v>100</v>
      </c>
      <c r="AF52" s="38">
        <v>100</v>
      </c>
      <c r="AG52" s="38">
        <v>100</v>
      </c>
      <c r="AH52" s="38">
        <v>100</v>
      </c>
      <c r="AI52" s="38">
        <v>100</v>
      </c>
      <c r="AJ52" s="38">
        <v>100</v>
      </c>
      <c r="AK52" s="38">
        <f t="shared" si="1"/>
        <v>1400</v>
      </c>
      <c r="AL52" s="221">
        <f t="shared" si="2"/>
        <v>0</v>
      </c>
      <c r="AM52" s="221"/>
    </row>
    <row r="53" spans="1:39" x14ac:dyDescent="0.25">
      <c r="A53" s="77">
        <v>5302</v>
      </c>
      <c r="B53" s="166" t="s">
        <v>231</v>
      </c>
      <c r="C53" s="183">
        <v>100</v>
      </c>
      <c r="D53" s="183">
        <v>100</v>
      </c>
      <c r="E53" s="183">
        <v>100</v>
      </c>
      <c r="F53" s="183">
        <v>100</v>
      </c>
      <c r="G53" s="183">
        <v>100</v>
      </c>
      <c r="H53" s="183">
        <v>100</v>
      </c>
      <c r="I53" s="183">
        <v>100</v>
      </c>
      <c r="J53" s="183">
        <v>100</v>
      </c>
      <c r="K53" s="183">
        <v>100</v>
      </c>
      <c r="L53" s="183">
        <v>100</v>
      </c>
      <c r="M53" s="183">
        <v>100</v>
      </c>
      <c r="N53" s="183">
        <v>100</v>
      </c>
      <c r="O53" s="183">
        <v>100</v>
      </c>
      <c r="P53" s="183">
        <v>100</v>
      </c>
      <c r="Q53" s="77">
        <v>1400</v>
      </c>
      <c r="R53" s="139">
        <f t="shared" si="0"/>
        <v>1</v>
      </c>
      <c r="U53" s="38">
        <v>5302</v>
      </c>
      <c r="V53" s="38" t="s">
        <v>231</v>
      </c>
      <c r="W53" s="38">
        <v>100</v>
      </c>
      <c r="X53" s="38">
        <v>100</v>
      </c>
      <c r="Y53" s="38">
        <v>100</v>
      </c>
      <c r="Z53" s="38">
        <v>100</v>
      </c>
      <c r="AA53" s="38">
        <v>100</v>
      </c>
      <c r="AB53" s="38">
        <v>100</v>
      </c>
      <c r="AC53" s="38">
        <v>100</v>
      </c>
      <c r="AD53" s="38">
        <v>100</v>
      </c>
      <c r="AE53" s="38">
        <v>100</v>
      </c>
      <c r="AF53" s="38">
        <v>100</v>
      </c>
      <c r="AG53" s="38">
        <v>100</v>
      </c>
      <c r="AH53" s="38">
        <v>100</v>
      </c>
      <c r="AI53" s="38">
        <v>100</v>
      </c>
      <c r="AJ53" s="38">
        <v>100</v>
      </c>
      <c r="AK53" s="38">
        <f t="shared" si="1"/>
        <v>1400</v>
      </c>
      <c r="AL53" s="221">
        <f t="shared" si="2"/>
        <v>0</v>
      </c>
      <c r="AM53" s="221"/>
    </row>
    <row r="54" spans="1:39" x14ac:dyDescent="0.25">
      <c r="A54" s="77">
        <v>5303</v>
      </c>
      <c r="B54" s="166" t="s">
        <v>219</v>
      </c>
      <c r="C54" s="183">
        <v>100</v>
      </c>
      <c r="D54" s="183">
        <v>100</v>
      </c>
      <c r="E54" s="183">
        <v>100</v>
      </c>
      <c r="F54" s="183">
        <v>100</v>
      </c>
      <c r="G54" s="183">
        <v>100</v>
      </c>
      <c r="H54" s="183">
        <v>100</v>
      </c>
      <c r="I54" s="183">
        <v>100</v>
      </c>
      <c r="J54" s="183">
        <v>100</v>
      </c>
      <c r="K54" s="183">
        <v>100</v>
      </c>
      <c r="L54" s="183">
        <v>100</v>
      </c>
      <c r="M54" s="183">
        <v>100</v>
      </c>
      <c r="N54" s="183">
        <v>100</v>
      </c>
      <c r="O54" s="183">
        <v>100</v>
      </c>
      <c r="P54" s="183">
        <v>100</v>
      </c>
      <c r="Q54" s="77">
        <v>1400</v>
      </c>
      <c r="R54" s="139">
        <f t="shared" si="0"/>
        <v>1</v>
      </c>
      <c r="U54" s="38">
        <v>5303</v>
      </c>
      <c r="V54" s="38" t="s">
        <v>219</v>
      </c>
      <c r="W54" s="38">
        <v>100</v>
      </c>
      <c r="X54" s="38">
        <v>100</v>
      </c>
      <c r="Y54" s="38">
        <v>100</v>
      </c>
      <c r="Z54" s="38">
        <v>100</v>
      </c>
      <c r="AA54" s="38">
        <v>100</v>
      </c>
      <c r="AB54" s="38">
        <v>100</v>
      </c>
      <c r="AC54" s="38">
        <v>100</v>
      </c>
      <c r="AD54" s="38">
        <v>100</v>
      </c>
      <c r="AE54" s="38">
        <v>100</v>
      </c>
      <c r="AF54" s="38">
        <v>100</v>
      </c>
      <c r="AG54" s="38">
        <v>100</v>
      </c>
      <c r="AH54" s="38">
        <v>100</v>
      </c>
      <c r="AI54" s="38">
        <v>100</v>
      </c>
      <c r="AJ54" s="38">
        <v>100</v>
      </c>
      <c r="AK54" s="38">
        <f t="shared" si="1"/>
        <v>1400</v>
      </c>
      <c r="AL54" s="221">
        <f t="shared" si="2"/>
        <v>0</v>
      </c>
      <c r="AM54" s="221"/>
    </row>
    <row r="55" spans="1:39" x14ac:dyDescent="0.25">
      <c r="A55" s="77">
        <v>5304</v>
      </c>
      <c r="B55" s="166" t="s">
        <v>102</v>
      </c>
      <c r="C55" s="183">
        <v>100</v>
      </c>
      <c r="D55" s="183">
        <v>100</v>
      </c>
      <c r="E55" s="183">
        <v>100</v>
      </c>
      <c r="F55" s="183">
        <v>100</v>
      </c>
      <c r="G55" s="183">
        <v>100</v>
      </c>
      <c r="H55" s="183">
        <v>100</v>
      </c>
      <c r="I55" s="183">
        <v>100</v>
      </c>
      <c r="J55" s="183">
        <v>100</v>
      </c>
      <c r="K55" s="183">
        <v>100</v>
      </c>
      <c r="L55" s="183">
        <v>100</v>
      </c>
      <c r="M55" s="183">
        <v>100</v>
      </c>
      <c r="N55" s="183">
        <v>100</v>
      </c>
      <c r="O55" s="183">
        <v>100</v>
      </c>
      <c r="P55" s="183">
        <v>100</v>
      </c>
      <c r="Q55" s="77">
        <v>1400</v>
      </c>
      <c r="R55" s="139">
        <f t="shared" si="0"/>
        <v>1</v>
      </c>
      <c r="U55" s="38">
        <v>5304</v>
      </c>
      <c r="V55" s="38" t="s">
        <v>102</v>
      </c>
      <c r="W55" s="38">
        <v>100</v>
      </c>
      <c r="X55" s="38">
        <v>100</v>
      </c>
      <c r="Y55" s="38">
        <v>100</v>
      </c>
      <c r="Z55" s="38">
        <v>100</v>
      </c>
      <c r="AA55" s="38">
        <v>100</v>
      </c>
      <c r="AB55" s="38">
        <v>100</v>
      </c>
      <c r="AC55" s="38">
        <v>100</v>
      </c>
      <c r="AD55" s="38">
        <v>100</v>
      </c>
      <c r="AE55" s="38">
        <v>100</v>
      </c>
      <c r="AF55" s="38">
        <v>100</v>
      </c>
      <c r="AG55" s="38">
        <v>100</v>
      </c>
      <c r="AH55" s="38">
        <v>100</v>
      </c>
      <c r="AI55" s="38">
        <v>100</v>
      </c>
      <c r="AJ55" s="38">
        <v>100</v>
      </c>
      <c r="AK55" s="38">
        <f t="shared" si="1"/>
        <v>1400</v>
      </c>
      <c r="AL55" s="221">
        <f t="shared" si="2"/>
        <v>0</v>
      </c>
      <c r="AM55" s="221"/>
    </row>
    <row r="56" spans="1:39" x14ac:dyDescent="0.25">
      <c r="A56" s="77">
        <v>5401</v>
      </c>
      <c r="B56" s="166" t="s">
        <v>233</v>
      </c>
      <c r="C56" s="183">
        <v>100</v>
      </c>
      <c r="D56" s="183">
        <v>100</v>
      </c>
      <c r="E56" s="183">
        <v>100</v>
      </c>
      <c r="F56" s="183">
        <v>100</v>
      </c>
      <c r="G56" s="183">
        <v>100</v>
      </c>
      <c r="H56" s="183">
        <v>100</v>
      </c>
      <c r="I56" s="183">
        <v>100</v>
      </c>
      <c r="J56" s="183">
        <v>100</v>
      </c>
      <c r="K56" s="183">
        <v>100</v>
      </c>
      <c r="L56" s="183">
        <v>100</v>
      </c>
      <c r="M56" s="183">
        <v>100</v>
      </c>
      <c r="N56" s="183">
        <v>100</v>
      </c>
      <c r="O56" s="183">
        <v>100</v>
      </c>
      <c r="P56" s="183">
        <v>100</v>
      </c>
      <c r="Q56" s="77">
        <v>1400</v>
      </c>
      <c r="R56" s="139">
        <f t="shared" si="0"/>
        <v>1</v>
      </c>
      <c r="U56" s="38">
        <v>5401</v>
      </c>
      <c r="V56" s="38" t="s">
        <v>233</v>
      </c>
      <c r="W56" s="38">
        <v>100</v>
      </c>
      <c r="X56" s="38">
        <v>100</v>
      </c>
      <c r="Y56" s="38">
        <v>100</v>
      </c>
      <c r="Z56" s="38">
        <v>100</v>
      </c>
      <c r="AA56" s="38">
        <v>100</v>
      </c>
      <c r="AB56" s="38">
        <v>100</v>
      </c>
      <c r="AC56" s="38">
        <v>100</v>
      </c>
      <c r="AD56" s="38">
        <v>100</v>
      </c>
      <c r="AE56" s="38">
        <v>100</v>
      </c>
      <c r="AF56" s="38">
        <v>100</v>
      </c>
      <c r="AG56" s="38">
        <v>100</v>
      </c>
      <c r="AH56" s="38">
        <v>100</v>
      </c>
      <c r="AI56" s="38">
        <v>100</v>
      </c>
      <c r="AJ56" s="38">
        <v>100</v>
      </c>
      <c r="AK56" s="38">
        <f t="shared" si="1"/>
        <v>1400</v>
      </c>
      <c r="AL56" s="221">
        <f t="shared" si="2"/>
        <v>0</v>
      </c>
      <c r="AM56" s="221"/>
    </row>
    <row r="57" spans="1:39" x14ac:dyDescent="0.25">
      <c r="A57" s="77">
        <v>5402</v>
      </c>
      <c r="B57" s="166" t="s">
        <v>142</v>
      </c>
      <c r="C57" s="183">
        <v>100</v>
      </c>
      <c r="D57" s="183">
        <v>100</v>
      </c>
      <c r="E57" s="183">
        <v>100</v>
      </c>
      <c r="F57" s="183">
        <v>100</v>
      </c>
      <c r="G57" s="183">
        <v>100</v>
      </c>
      <c r="H57" s="183">
        <v>100</v>
      </c>
      <c r="I57" s="183">
        <v>100</v>
      </c>
      <c r="J57" s="183">
        <v>100</v>
      </c>
      <c r="K57" s="183">
        <v>100</v>
      </c>
      <c r="L57" s="183">
        <v>100</v>
      </c>
      <c r="M57" s="183">
        <v>100</v>
      </c>
      <c r="N57" s="183">
        <v>100</v>
      </c>
      <c r="O57" s="183">
        <v>100</v>
      </c>
      <c r="P57" s="183">
        <v>100</v>
      </c>
      <c r="Q57" s="77">
        <v>1400</v>
      </c>
      <c r="R57" s="139">
        <f t="shared" si="0"/>
        <v>1</v>
      </c>
      <c r="U57" s="38">
        <v>5402</v>
      </c>
      <c r="V57" s="38" t="s">
        <v>142</v>
      </c>
      <c r="W57" s="38">
        <v>100</v>
      </c>
      <c r="X57" s="38">
        <v>100</v>
      </c>
      <c r="Y57" s="38">
        <v>100</v>
      </c>
      <c r="Z57" s="38">
        <v>100</v>
      </c>
      <c r="AA57" s="38">
        <v>100</v>
      </c>
      <c r="AB57" s="38">
        <v>100</v>
      </c>
      <c r="AC57" s="38">
        <v>100</v>
      </c>
      <c r="AD57" s="38">
        <v>100</v>
      </c>
      <c r="AE57" s="38">
        <v>100</v>
      </c>
      <c r="AF57" s="38">
        <v>100</v>
      </c>
      <c r="AG57" s="38">
        <v>100</v>
      </c>
      <c r="AH57" s="38">
        <v>100</v>
      </c>
      <c r="AI57" s="38">
        <v>100</v>
      </c>
      <c r="AJ57" s="38">
        <v>100</v>
      </c>
      <c r="AK57" s="38">
        <f t="shared" si="1"/>
        <v>1400</v>
      </c>
      <c r="AL57" s="221">
        <f t="shared" si="2"/>
        <v>0</v>
      </c>
      <c r="AM57" s="221"/>
    </row>
    <row r="58" spans="1:39" x14ac:dyDescent="0.25">
      <c r="A58" s="77">
        <v>5403</v>
      </c>
      <c r="B58" s="166" t="s">
        <v>253</v>
      </c>
      <c r="C58" s="183">
        <v>100</v>
      </c>
      <c r="D58" s="183">
        <v>100</v>
      </c>
      <c r="E58" s="183">
        <v>100</v>
      </c>
      <c r="F58" s="183">
        <v>100</v>
      </c>
      <c r="G58" s="183">
        <v>100</v>
      </c>
      <c r="H58" s="183">
        <v>100</v>
      </c>
      <c r="I58" s="183">
        <v>100</v>
      </c>
      <c r="J58" s="183">
        <v>100</v>
      </c>
      <c r="K58" s="183">
        <v>100</v>
      </c>
      <c r="L58" s="183">
        <v>100</v>
      </c>
      <c r="M58" s="183">
        <v>100</v>
      </c>
      <c r="N58" s="183">
        <v>100</v>
      </c>
      <c r="O58" s="183">
        <v>100</v>
      </c>
      <c r="P58" s="183">
        <v>100</v>
      </c>
      <c r="Q58" s="77">
        <v>1400</v>
      </c>
      <c r="R58" s="139">
        <f t="shared" si="0"/>
        <v>1</v>
      </c>
      <c r="U58" s="38">
        <v>5403</v>
      </c>
      <c r="V58" s="38" t="s">
        <v>253</v>
      </c>
      <c r="W58" s="38">
        <v>100</v>
      </c>
      <c r="X58" s="38">
        <v>100</v>
      </c>
      <c r="Y58" s="38">
        <v>100</v>
      </c>
      <c r="Z58" s="38">
        <v>100</v>
      </c>
      <c r="AA58" s="38">
        <v>100</v>
      </c>
      <c r="AB58" s="38">
        <v>100</v>
      </c>
      <c r="AC58" s="38">
        <v>100</v>
      </c>
      <c r="AD58" s="38">
        <v>100</v>
      </c>
      <c r="AE58" s="38">
        <v>100</v>
      </c>
      <c r="AF58" s="38">
        <v>100</v>
      </c>
      <c r="AG58" s="38">
        <v>100</v>
      </c>
      <c r="AH58" s="38">
        <v>100</v>
      </c>
      <c r="AI58" s="38">
        <v>100</v>
      </c>
      <c r="AJ58" s="38">
        <v>100</v>
      </c>
      <c r="AK58" s="38">
        <f t="shared" si="1"/>
        <v>1400</v>
      </c>
      <c r="AL58" s="221">
        <f t="shared" si="2"/>
        <v>0</v>
      </c>
      <c r="AM58" s="221"/>
    </row>
    <row r="59" spans="1:39" x14ac:dyDescent="0.25">
      <c r="A59" s="77">
        <v>5404</v>
      </c>
      <c r="B59" s="166" t="s">
        <v>247</v>
      </c>
      <c r="C59" s="183">
        <v>100</v>
      </c>
      <c r="D59" s="183">
        <v>100</v>
      </c>
      <c r="E59" s="183">
        <v>100</v>
      </c>
      <c r="F59" s="183">
        <v>100</v>
      </c>
      <c r="G59" s="183">
        <v>100</v>
      </c>
      <c r="H59" s="183">
        <v>100</v>
      </c>
      <c r="I59" s="183">
        <v>100</v>
      </c>
      <c r="J59" s="183">
        <v>100</v>
      </c>
      <c r="K59" s="183">
        <v>100</v>
      </c>
      <c r="L59" s="183">
        <v>100</v>
      </c>
      <c r="M59" s="183">
        <v>100</v>
      </c>
      <c r="N59" s="183">
        <v>100</v>
      </c>
      <c r="O59" s="183">
        <v>100</v>
      </c>
      <c r="P59" s="183">
        <v>100</v>
      </c>
      <c r="Q59" s="77">
        <v>1400</v>
      </c>
      <c r="R59" s="139">
        <f t="shared" si="0"/>
        <v>1</v>
      </c>
      <c r="U59" s="38">
        <v>5404</v>
      </c>
      <c r="V59" s="38" t="s">
        <v>247</v>
      </c>
      <c r="W59" s="38">
        <v>100</v>
      </c>
      <c r="X59" s="38">
        <v>100</v>
      </c>
      <c r="Y59" s="38">
        <v>100</v>
      </c>
      <c r="Z59" s="38">
        <v>100</v>
      </c>
      <c r="AA59" s="38">
        <v>100</v>
      </c>
      <c r="AB59" s="38">
        <v>100</v>
      </c>
      <c r="AC59" s="38">
        <v>100</v>
      </c>
      <c r="AD59" s="38">
        <v>100</v>
      </c>
      <c r="AE59" s="38">
        <v>100</v>
      </c>
      <c r="AF59" s="38">
        <v>100</v>
      </c>
      <c r="AG59" s="38">
        <v>100</v>
      </c>
      <c r="AH59" s="38">
        <v>100</v>
      </c>
      <c r="AI59" s="38">
        <v>100</v>
      </c>
      <c r="AJ59" s="38">
        <v>100</v>
      </c>
      <c r="AK59" s="38">
        <f t="shared" si="1"/>
        <v>1400</v>
      </c>
      <c r="AL59" s="221">
        <f t="shared" si="2"/>
        <v>0</v>
      </c>
      <c r="AM59" s="221"/>
    </row>
    <row r="60" spans="1:39" x14ac:dyDescent="0.25">
      <c r="A60" s="77">
        <v>5405</v>
      </c>
      <c r="B60" s="166" t="s">
        <v>144</v>
      </c>
      <c r="C60" s="183">
        <v>100</v>
      </c>
      <c r="D60" s="183">
        <v>100</v>
      </c>
      <c r="E60" s="183">
        <v>100</v>
      </c>
      <c r="F60" s="183">
        <v>100</v>
      </c>
      <c r="G60" s="183">
        <v>100</v>
      </c>
      <c r="H60" s="183">
        <v>100</v>
      </c>
      <c r="I60" s="183">
        <v>100</v>
      </c>
      <c r="J60" s="183">
        <v>100</v>
      </c>
      <c r="K60" s="183">
        <v>100</v>
      </c>
      <c r="L60" s="183">
        <v>100</v>
      </c>
      <c r="M60" s="183">
        <v>100</v>
      </c>
      <c r="N60" s="183">
        <v>100</v>
      </c>
      <c r="O60" s="183">
        <v>100</v>
      </c>
      <c r="P60" s="183">
        <v>100</v>
      </c>
      <c r="Q60" s="77">
        <v>1400</v>
      </c>
      <c r="R60" s="139">
        <f t="shared" si="0"/>
        <v>1</v>
      </c>
      <c r="U60" s="38">
        <v>5405</v>
      </c>
      <c r="V60" s="38" t="s">
        <v>144</v>
      </c>
      <c r="W60" s="38">
        <v>100</v>
      </c>
      <c r="X60" s="38">
        <v>100</v>
      </c>
      <c r="Y60" s="38">
        <v>100</v>
      </c>
      <c r="Z60" s="38">
        <v>100</v>
      </c>
      <c r="AA60" s="38">
        <v>100</v>
      </c>
      <c r="AB60" s="38">
        <v>100</v>
      </c>
      <c r="AC60" s="38">
        <v>100</v>
      </c>
      <c r="AD60" s="38">
        <v>100</v>
      </c>
      <c r="AE60" s="38">
        <v>100</v>
      </c>
      <c r="AF60" s="38">
        <v>100</v>
      </c>
      <c r="AG60" s="38">
        <v>100</v>
      </c>
      <c r="AH60" s="38">
        <v>100</v>
      </c>
      <c r="AI60" s="38">
        <v>100</v>
      </c>
      <c r="AJ60" s="38">
        <v>100</v>
      </c>
      <c r="AK60" s="38">
        <f t="shared" si="1"/>
        <v>1400</v>
      </c>
      <c r="AL60" s="221">
        <f t="shared" si="2"/>
        <v>0</v>
      </c>
      <c r="AM60" s="221"/>
    </row>
    <row r="61" spans="1:39" x14ac:dyDescent="0.25">
      <c r="A61" s="77">
        <v>5501</v>
      </c>
      <c r="B61" s="166" t="s">
        <v>85</v>
      </c>
      <c r="C61" s="183">
        <v>100</v>
      </c>
      <c r="D61" s="183">
        <v>100</v>
      </c>
      <c r="E61" s="183">
        <v>100</v>
      </c>
      <c r="F61" s="183">
        <v>100</v>
      </c>
      <c r="G61" s="183">
        <v>100</v>
      </c>
      <c r="H61" s="183">
        <v>100</v>
      </c>
      <c r="I61" s="183">
        <v>100</v>
      </c>
      <c r="J61" s="183">
        <v>100</v>
      </c>
      <c r="K61" s="183">
        <v>100</v>
      </c>
      <c r="L61" s="183">
        <v>100</v>
      </c>
      <c r="M61" s="183">
        <v>100</v>
      </c>
      <c r="N61" s="183">
        <v>100</v>
      </c>
      <c r="O61" s="183">
        <v>100</v>
      </c>
      <c r="P61" s="183">
        <v>100</v>
      </c>
      <c r="Q61" s="77">
        <v>1400</v>
      </c>
      <c r="R61" s="139">
        <f t="shared" si="0"/>
        <v>1</v>
      </c>
      <c r="U61" s="38">
        <v>5501</v>
      </c>
      <c r="V61" s="38" t="s">
        <v>85</v>
      </c>
      <c r="W61" s="38">
        <v>100</v>
      </c>
      <c r="X61" s="38">
        <v>100</v>
      </c>
      <c r="Y61" s="38">
        <v>100</v>
      </c>
      <c r="Z61" s="38">
        <v>100</v>
      </c>
      <c r="AA61" s="38">
        <v>100</v>
      </c>
      <c r="AB61" s="38">
        <v>100</v>
      </c>
      <c r="AC61" s="38">
        <v>100</v>
      </c>
      <c r="AD61" s="38">
        <v>100</v>
      </c>
      <c r="AE61" s="38">
        <v>100</v>
      </c>
      <c r="AF61" s="38">
        <v>100</v>
      </c>
      <c r="AG61" s="38">
        <v>100</v>
      </c>
      <c r="AH61" s="38">
        <v>100</v>
      </c>
      <c r="AI61" s="38">
        <v>100</v>
      </c>
      <c r="AJ61" s="38">
        <v>100</v>
      </c>
      <c r="AK61" s="38">
        <f t="shared" si="1"/>
        <v>1400</v>
      </c>
      <c r="AL61" s="221">
        <f t="shared" si="2"/>
        <v>0</v>
      </c>
      <c r="AM61" s="221"/>
    </row>
    <row r="62" spans="1:39" x14ac:dyDescent="0.25">
      <c r="A62" s="77">
        <v>5502</v>
      </c>
      <c r="B62" s="166" t="s">
        <v>29</v>
      </c>
      <c r="C62" s="183">
        <v>100</v>
      </c>
      <c r="D62" s="183">
        <v>100</v>
      </c>
      <c r="E62" s="183">
        <v>100</v>
      </c>
      <c r="F62" s="183">
        <v>100</v>
      </c>
      <c r="G62" s="183">
        <v>100</v>
      </c>
      <c r="H62" s="183">
        <v>100</v>
      </c>
      <c r="I62" s="183">
        <v>100</v>
      </c>
      <c r="J62" s="183">
        <v>100</v>
      </c>
      <c r="K62" s="183">
        <v>100</v>
      </c>
      <c r="L62" s="183">
        <v>100</v>
      </c>
      <c r="M62" s="183">
        <v>100</v>
      </c>
      <c r="N62" s="183">
        <v>100</v>
      </c>
      <c r="O62" s="183">
        <v>100</v>
      </c>
      <c r="P62" s="183">
        <v>100</v>
      </c>
      <c r="Q62" s="77">
        <v>1400</v>
      </c>
      <c r="R62" s="139">
        <f t="shared" si="0"/>
        <v>1</v>
      </c>
      <c r="U62" s="38">
        <v>5502</v>
      </c>
      <c r="V62" s="38" t="s">
        <v>457</v>
      </c>
      <c r="W62" s="38">
        <v>100</v>
      </c>
      <c r="X62" s="38">
        <v>100</v>
      </c>
      <c r="Y62" s="38">
        <v>100</v>
      </c>
      <c r="Z62" s="38">
        <v>100</v>
      </c>
      <c r="AA62" s="38">
        <v>100</v>
      </c>
      <c r="AB62" s="38">
        <v>100</v>
      </c>
      <c r="AC62" s="38">
        <v>100</v>
      </c>
      <c r="AD62" s="38">
        <v>100</v>
      </c>
      <c r="AE62" s="38">
        <v>100</v>
      </c>
      <c r="AF62" s="38">
        <v>100</v>
      </c>
      <c r="AG62" s="38">
        <v>100</v>
      </c>
      <c r="AH62" s="38">
        <v>100</v>
      </c>
      <c r="AI62" s="38">
        <v>100</v>
      </c>
      <c r="AJ62" s="38">
        <v>100</v>
      </c>
      <c r="AK62" s="38">
        <f t="shared" si="1"/>
        <v>1400</v>
      </c>
      <c r="AL62" s="221">
        <f t="shared" si="2"/>
        <v>0</v>
      </c>
      <c r="AM62" s="221"/>
    </row>
    <row r="63" spans="1:39" x14ac:dyDescent="0.25">
      <c r="A63" s="77">
        <v>5503</v>
      </c>
      <c r="B63" s="166" t="s">
        <v>214</v>
      </c>
      <c r="C63" s="183">
        <v>100</v>
      </c>
      <c r="D63" s="183">
        <v>100</v>
      </c>
      <c r="E63" s="183">
        <v>100</v>
      </c>
      <c r="F63" s="183">
        <v>100</v>
      </c>
      <c r="G63" s="183">
        <v>100</v>
      </c>
      <c r="H63" s="183">
        <v>100</v>
      </c>
      <c r="I63" s="183">
        <v>100</v>
      </c>
      <c r="J63" s="183">
        <v>100</v>
      </c>
      <c r="K63" s="183">
        <v>100</v>
      </c>
      <c r="L63" s="183">
        <v>100</v>
      </c>
      <c r="M63" s="183">
        <v>100</v>
      </c>
      <c r="N63" s="183">
        <v>100</v>
      </c>
      <c r="O63" s="183">
        <v>100</v>
      </c>
      <c r="P63" s="183">
        <v>100</v>
      </c>
      <c r="Q63" s="77">
        <v>1400</v>
      </c>
      <c r="R63" s="139">
        <f t="shared" si="0"/>
        <v>1</v>
      </c>
      <c r="U63" s="38">
        <v>5503</v>
      </c>
      <c r="V63" s="38" t="s">
        <v>214</v>
      </c>
      <c r="W63" s="38">
        <v>100</v>
      </c>
      <c r="X63" s="38">
        <v>100</v>
      </c>
      <c r="Y63" s="38">
        <v>100</v>
      </c>
      <c r="Z63" s="38">
        <v>100</v>
      </c>
      <c r="AA63" s="38">
        <v>100</v>
      </c>
      <c r="AB63" s="38">
        <v>100</v>
      </c>
      <c r="AC63" s="38">
        <v>100</v>
      </c>
      <c r="AD63" s="38">
        <v>100</v>
      </c>
      <c r="AE63" s="38">
        <v>100</v>
      </c>
      <c r="AF63" s="38">
        <v>100</v>
      </c>
      <c r="AG63" s="38">
        <v>100</v>
      </c>
      <c r="AH63" s="38">
        <v>100</v>
      </c>
      <c r="AI63" s="38">
        <v>100</v>
      </c>
      <c r="AJ63" s="38">
        <v>100</v>
      </c>
      <c r="AK63" s="38">
        <f t="shared" si="1"/>
        <v>1400</v>
      </c>
      <c r="AL63" s="221">
        <f t="shared" si="2"/>
        <v>0</v>
      </c>
      <c r="AM63" s="221"/>
    </row>
    <row r="64" spans="1:39" x14ac:dyDescent="0.25">
      <c r="A64" s="77">
        <v>5504</v>
      </c>
      <c r="B64" s="166" t="s">
        <v>80</v>
      </c>
      <c r="C64" s="183">
        <v>100</v>
      </c>
      <c r="D64" s="183">
        <v>100</v>
      </c>
      <c r="E64" s="183">
        <v>100</v>
      </c>
      <c r="F64" s="183">
        <v>100</v>
      </c>
      <c r="G64" s="183">
        <v>100</v>
      </c>
      <c r="H64" s="183">
        <v>100</v>
      </c>
      <c r="I64" s="183">
        <v>100</v>
      </c>
      <c r="J64" s="183">
        <v>100</v>
      </c>
      <c r="K64" s="183">
        <v>100</v>
      </c>
      <c r="L64" s="183">
        <v>100</v>
      </c>
      <c r="M64" s="183">
        <v>100</v>
      </c>
      <c r="N64" s="183">
        <v>100</v>
      </c>
      <c r="O64" s="183">
        <v>100</v>
      </c>
      <c r="P64" s="183">
        <v>100</v>
      </c>
      <c r="Q64" s="77">
        <v>1400</v>
      </c>
      <c r="R64" s="139">
        <f t="shared" si="0"/>
        <v>1</v>
      </c>
      <c r="U64" s="38">
        <v>5504</v>
      </c>
      <c r="V64" s="38" t="s">
        <v>80</v>
      </c>
      <c r="W64" s="38">
        <v>100</v>
      </c>
      <c r="X64" s="38">
        <v>100</v>
      </c>
      <c r="Y64" s="38">
        <v>100</v>
      </c>
      <c r="Z64" s="38">
        <v>100</v>
      </c>
      <c r="AA64" s="38">
        <v>100</v>
      </c>
      <c r="AB64" s="38">
        <v>100</v>
      </c>
      <c r="AC64" s="38">
        <v>100</v>
      </c>
      <c r="AD64" s="38">
        <v>100</v>
      </c>
      <c r="AE64" s="38">
        <v>100</v>
      </c>
      <c r="AF64" s="38">
        <v>100</v>
      </c>
      <c r="AG64" s="38">
        <v>100</v>
      </c>
      <c r="AH64" s="38">
        <v>100</v>
      </c>
      <c r="AI64" s="38">
        <v>100</v>
      </c>
      <c r="AJ64" s="38">
        <v>100</v>
      </c>
      <c r="AK64" s="38">
        <f t="shared" si="1"/>
        <v>1400</v>
      </c>
      <c r="AL64" s="221">
        <f t="shared" si="2"/>
        <v>0</v>
      </c>
      <c r="AM64" s="221"/>
    </row>
    <row r="65" spans="1:39" x14ac:dyDescent="0.25">
      <c r="A65" s="77">
        <v>5506</v>
      </c>
      <c r="B65" s="166" t="s">
        <v>158</v>
      </c>
      <c r="C65" s="183">
        <v>100</v>
      </c>
      <c r="D65" s="183">
        <v>100</v>
      </c>
      <c r="E65" s="183">
        <v>50</v>
      </c>
      <c r="F65" s="183">
        <v>50</v>
      </c>
      <c r="G65" s="183">
        <v>-100</v>
      </c>
      <c r="H65" s="183">
        <v>-100</v>
      </c>
      <c r="I65" s="183">
        <v>-100</v>
      </c>
      <c r="J65" s="183">
        <v>-100</v>
      </c>
      <c r="K65" s="183">
        <v>-100</v>
      </c>
      <c r="L65" s="183">
        <v>-100</v>
      </c>
      <c r="M65" s="183">
        <v>-100</v>
      </c>
      <c r="N65" s="183">
        <v>-100</v>
      </c>
      <c r="O65" s="183">
        <v>-100</v>
      </c>
      <c r="P65" s="183">
        <v>-100</v>
      </c>
      <c r="Q65" s="77">
        <v>-700</v>
      </c>
      <c r="R65" s="139">
        <f t="shared" si="0"/>
        <v>0.19230769230769232</v>
      </c>
      <c r="U65" s="38">
        <v>5506</v>
      </c>
      <c r="V65" s="38" t="s">
        <v>158</v>
      </c>
      <c r="W65" s="38">
        <v>100</v>
      </c>
      <c r="X65" s="38">
        <v>100</v>
      </c>
      <c r="Y65" s="38">
        <v>50</v>
      </c>
      <c r="Z65" s="38">
        <v>50</v>
      </c>
      <c r="AA65" s="38">
        <v>-100</v>
      </c>
      <c r="AB65" s="38">
        <v>-100</v>
      </c>
      <c r="AC65" s="38">
        <v>-100</v>
      </c>
      <c r="AD65" s="38">
        <v>-100</v>
      </c>
      <c r="AE65" s="38">
        <v>-100</v>
      </c>
      <c r="AF65" s="38">
        <v>-100</v>
      </c>
      <c r="AG65" s="38">
        <v>-100</v>
      </c>
      <c r="AH65" s="38">
        <v>-100</v>
      </c>
      <c r="AI65" s="38">
        <v>-100</v>
      </c>
      <c r="AJ65" s="38">
        <v>-100</v>
      </c>
      <c r="AK65" s="38">
        <f t="shared" si="1"/>
        <v>-700</v>
      </c>
      <c r="AL65" s="221">
        <f t="shared" si="2"/>
        <v>0</v>
      </c>
      <c r="AM65" s="221"/>
    </row>
    <row r="66" spans="1:39" x14ac:dyDescent="0.25">
      <c r="A66" s="77">
        <v>5601</v>
      </c>
      <c r="B66" s="166" t="s">
        <v>94</v>
      </c>
      <c r="C66" s="183">
        <v>100</v>
      </c>
      <c r="D66" s="183">
        <v>100</v>
      </c>
      <c r="E66" s="183">
        <v>100</v>
      </c>
      <c r="F66" s="183">
        <v>100</v>
      </c>
      <c r="G66" s="183">
        <v>100</v>
      </c>
      <c r="H66" s="183">
        <v>100</v>
      </c>
      <c r="I66" s="183">
        <v>100</v>
      </c>
      <c r="J66" s="183">
        <v>100</v>
      </c>
      <c r="K66" s="183">
        <v>100</v>
      </c>
      <c r="L66" s="183">
        <v>100</v>
      </c>
      <c r="M66" s="183">
        <v>100</v>
      </c>
      <c r="N66" s="183">
        <v>100</v>
      </c>
      <c r="O66" s="183">
        <v>100</v>
      </c>
      <c r="P66" s="183">
        <v>100</v>
      </c>
      <c r="Q66" s="77">
        <v>1400</v>
      </c>
      <c r="R66" s="139">
        <f t="shared" si="0"/>
        <v>1</v>
      </c>
      <c r="U66" s="38">
        <v>5601</v>
      </c>
      <c r="V66" s="38" t="s">
        <v>94</v>
      </c>
      <c r="W66" s="38">
        <v>100</v>
      </c>
      <c r="X66" s="38">
        <v>100</v>
      </c>
      <c r="Y66" s="38">
        <v>100</v>
      </c>
      <c r="Z66" s="38">
        <v>100</v>
      </c>
      <c r="AA66" s="38">
        <v>100</v>
      </c>
      <c r="AB66" s="38">
        <v>100</v>
      </c>
      <c r="AC66" s="38">
        <v>100</v>
      </c>
      <c r="AD66" s="38">
        <v>100</v>
      </c>
      <c r="AE66" s="38">
        <v>100</v>
      </c>
      <c r="AF66" s="38">
        <v>100</v>
      </c>
      <c r="AG66" s="38">
        <v>100</v>
      </c>
      <c r="AH66" s="38">
        <v>100</v>
      </c>
      <c r="AI66" s="38">
        <v>100</v>
      </c>
      <c r="AJ66" s="38">
        <v>100</v>
      </c>
      <c r="AK66" s="38">
        <f t="shared" si="1"/>
        <v>1400</v>
      </c>
      <c r="AL66" s="221">
        <f t="shared" si="2"/>
        <v>0</v>
      </c>
      <c r="AM66" s="221"/>
    </row>
    <row r="67" spans="1:39" x14ac:dyDescent="0.25">
      <c r="A67" s="77">
        <v>5602</v>
      </c>
      <c r="B67" s="166" t="s">
        <v>159</v>
      </c>
      <c r="C67" s="183">
        <v>100</v>
      </c>
      <c r="D67" s="183">
        <v>100</v>
      </c>
      <c r="E67" s="183">
        <v>100</v>
      </c>
      <c r="F67" s="183">
        <v>100</v>
      </c>
      <c r="G67" s="183">
        <v>100</v>
      </c>
      <c r="H67" s="183">
        <v>100</v>
      </c>
      <c r="I67" s="183">
        <v>100</v>
      </c>
      <c r="J67" s="183">
        <v>100</v>
      </c>
      <c r="K67" s="183">
        <v>100</v>
      </c>
      <c r="L67" s="183">
        <v>100</v>
      </c>
      <c r="M67" s="183">
        <v>100</v>
      </c>
      <c r="N67" s="183">
        <v>100</v>
      </c>
      <c r="O67" s="183">
        <v>100</v>
      </c>
      <c r="P67" s="183">
        <v>100</v>
      </c>
      <c r="Q67" s="77">
        <v>1400</v>
      </c>
      <c r="R67" s="139">
        <f t="shared" si="0"/>
        <v>1</v>
      </c>
      <c r="U67" s="38">
        <v>5602</v>
      </c>
      <c r="V67" s="38" t="s">
        <v>159</v>
      </c>
      <c r="W67" s="38">
        <v>100</v>
      </c>
      <c r="X67" s="38">
        <v>100</v>
      </c>
      <c r="Y67" s="38">
        <v>100</v>
      </c>
      <c r="Z67" s="38">
        <v>100</v>
      </c>
      <c r="AA67" s="38">
        <v>100</v>
      </c>
      <c r="AB67" s="38">
        <v>100</v>
      </c>
      <c r="AC67" s="38">
        <v>100</v>
      </c>
      <c r="AD67" s="38">
        <v>100</v>
      </c>
      <c r="AE67" s="38">
        <v>100</v>
      </c>
      <c r="AF67" s="38">
        <v>100</v>
      </c>
      <c r="AG67" s="38">
        <v>100</v>
      </c>
      <c r="AH67" s="38">
        <v>100</v>
      </c>
      <c r="AI67" s="38">
        <v>100</v>
      </c>
      <c r="AJ67" s="38">
        <v>100</v>
      </c>
      <c r="AK67" s="38">
        <f t="shared" si="1"/>
        <v>1400</v>
      </c>
      <c r="AL67" s="221">
        <f t="shared" si="2"/>
        <v>0</v>
      </c>
      <c r="AM67" s="221"/>
    </row>
    <row r="68" spans="1:39" x14ac:dyDescent="0.25">
      <c r="A68" s="77">
        <v>5603</v>
      </c>
      <c r="B68" s="166" t="s">
        <v>244</v>
      </c>
      <c r="C68" s="183">
        <v>100</v>
      </c>
      <c r="D68" s="183">
        <v>100</v>
      </c>
      <c r="E68" s="183">
        <v>100</v>
      </c>
      <c r="F68" s="183">
        <v>100</v>
      </c>
      <c r="G68" s="183">
        <v>100</v>
      </c>
      <c r="H68" s="183">
        <v>100</v>
      </c>
      <c r="I68" s="183">
        <v>100</v>
      </c>
      <c r="J68" s="183">
        <v>100</v>
      </c>
      <c r="K68" s="183">
        <v>100</v>
      </c>
      <c r="L68" s="183">
        <v>100</v>
      </c>
      <c r="M68" s="183">
        <v>100</v>
      </c>
      <c r="N68" s="183">
        <v>100</v>
      </c>
      <c r="O68" s="183">
        <v>50</v>
      </c>
      <c r="P68" s="183">
        <v>-100</v>
      </c>
      <c r="Q68" s="77">
        <v>1150</v>
      </c>
      <c r="R68" s="139">
        <f t="shared" si="0"/>
        <v>0.90384615384615385</v>
      </c>
      <c r="U68" s="38">
        <v>5603</v>
      </c>
      <c r="V68" s="38" t="s">
        <v>244</v>
      </c>
      <c r="W68" s="38">
        <v>100</v>
      </c>
      <c r="X68" s="38">
        <v>100</v>
      </c>
      <c r="Y68" s="38">
        <v>100</v>
      </c>
      <c r="Z68" s="38">
        <v>100</v>
      </c>
      <c r="AA68" s="38">
        <v>100</v>
      </c>
      <c r="AB68" s="38">
        <v>100</v>
      </c>
      <c r="AC68" s="38">
        <v>100</v>
      </c>
      <c r="AD68" s="38">
        <v>100</v>
      </c>
      <c r="AE68" s="38">
        <v>100</v>
      </c>
      <c r="AF68" s="38">
        <v>100</v>
      </c>
      <c r="AG68" s="38">
        <v>100</v>
      </c>
      <c r="AH68" s="38">
        <v>100</v>
      </c>
      <c r="AI68" s="38">
        <v>50</v>
      </c>
      <c r="AJ68" s="38">
        <v>-100</v>
      </c>
      <c r="AK68" s="38">
        <f t="shared" si="1"/>
        <v>1150</v>
      </c>
      <c r="AL68" s="221">
        <f t="shared" si="2"/>
        <v>0</v>
      </c>
      <c r="AM68" s="221"/>
    </row>
    <row r="69" spans="1:39" x14ac:dyDescent="0.25">
      <c r="A69" s="77">
        <v>5604</v>
      </c>
      <c r="B69" s="166" t="s">
        <v>204</v>
      </c>
      <c r="C69" s="183">
        <v>100</v>
      </c>
      <c r="D69" s="183">
        <v>100</v>
      </c>
      <c r="E69" s="183">
        <v>100</v>
      </c>
      <c r="F69" s="183">
        <v>100</v>
      </c>
      <c r="G69" s="183">
        <v>100</v>
      </c>
      <c r="H69" s="183">
        <v>100</v>
      </c>
      <c r="I69" s="183">
        <v>100</v>
      </c>
      <c r="J69" s="183">
        <v>100</v>
      </c>
      <c r="K69" s="183">
        <v>100</v>
      </c>
      <c r="L69" s="183">
        <v>100</v>
      </c>
      <c r="M69" s="183">
        <v>100</v>
      </c>
      <c r="N69" s="183">
        <v>100</v>
      </c>
      <c r="O69" s="183">
        <v>100</v>
      </c>
      <c r="P69" s="183">
        <v>100</v>
      </c>
      <c r="Q69" s="77">
        <v>1400</v>
      </c>
      <c r="R69" s="139">
        <f t="shared" ref="R69:R132" si="3">(Q69-$Q$350)/$Q$351</f>
        <v>1</v>
      </c>
      <c r="U69" s="38">
        <v>5604</v>
      </c>
      <c r="V69" s="38" t="s">
        <v>204</v>
      </c>
      <c r="W69" s="38">
        <v>100</v>
      </c>
      <c r="X69" s="38">
        <v>100</v>
      </c>
      <c r="Y69" s="38">
        <v>100</v>
      </c>
      <c r="Z69" s="38">
        <v>100</v>
      </c>
      <c r="AA69" s="38">
        <v>100</v>
      </c>
      <c r="AB69" s="38">
        <v>100</v>
      </c>
      <c r="AC69" s="38">
        <v>100</v>
      </c>
      <c r="AD69" s="38">
        <v>100</v>
      </c>
      <c r="AE69" s="38">
        <v>100</v>
      </c>
      <c r="AF69" s="38">
        <v>100</v>
      </c>
      <c r="AG69" s="38">
        <v>100</v>
      </c>
      <c r="AH69" s="38">
        <v>100</v>
      </c>
      <c r="AI69" s="38">
        <v>100</v>
      </c>
      <c r="AJ69" s="38">
        <v>100</v>
      </c>
      <c r="AK69" s="38">
        <f t="shared" ref="AK69:AK132" si="4">SUM(W69:AJ69)</f>
        <v>1400</v>
      </c>
      <c r="AL69" s="221">
        <f t="shared" ref="AL69:AL132" si="5">(AK69-MIN($AK$4:$AK$348))/(MAX($AK$4:$AK$348)-MIN($AK$4:$AK$348))-R69</f>
        <v>0</v>
      </c>
      <c r="AM69" s="221"/>
    </row>
    <row r="70" spans="1:39" x14ac:dyDescent="0.25">
      <c r="A70" s="77">
        <v>5605</v>
      </c>
      <c r="B70" s="166" t="s">
        <v>90</v>
      </c>
      <c r="C70" s="183">
        <v>100</v>
      </c>
      <c r="D70" s="183">
        <v>100</v>
      </c>
      <c r="E70" s="183">
        <v>100</v>
      </c>
      <c r="F70" s="183">
        <v>100</v>
      </c>
      <c r="G70" s="183">
        <v>100</v>
      </c>
      <c r="H70" s="183">
        <v>100</v>
      </c>
      <c r="I70" s="183">
        <v>100</v>
      </c>
      <c r="J70" s="183">
        <v>100</v>
      </c>
      <c r="K70" s="183">
        <v>100</v>
      </c>
      <c r="L70" s="183">
        <v>100</v>
      </c>
      <c r="M70" s="183">
        <v>100</v>
      </c>
      <c r="N70" s="183">
        <v>100</v>
      </c>
      <c r="O70" s="183">
        <v>100</v>
      </c>
      <c r="P70" s="183">
        <v>100</v>
      </c>
      <c r="Q70" s="77">
        <v>1400</v>
      </c>
      <c r="R70" s="139">
        <f t="shared" si="3"/>
        <v>1</v>
      </c>
      <c r="U70" s="38">
        <v>5605</v>
      </c>
      <c r="V70" s="38" t="s">
        <v>90</v>
      </c>
      <c r="W70" s="38">
        <v>100</v>
      </c>
      <c r="X70" s="38">
        <v>100</v>
      </c>
      <c r="Y70" s="38">
        <v>100</v>
      </c>
      <c r="Z70" s="38">
        <v>100</v>
      </c>
      <c r="AA70" s="38">
        <v>100</v>
      </c>
      <c r="AB70" s="38">
        <v>100</v>
      </c>
      <c r="AC70" s="38">
        <v>100</v>
      </c>
      <c r="AD70" s="38">
        <v>100</v>
      </c>
      <c r="AE70" s="38">
        <v>100</v>
      </c>
      <c r="AF70" s="38">
        <v>100</v>
      </c>
      <c r="AG70" s="38">
        <v>100</v>
      </c>
      <c r="AH70" s="38">
        <v>100</v>
      </c>
      <c r="AI70" s="38">
        <v>100</v>
      </c>
      <c r="AJ70" s="38">
        <v>100</v>
      </c>
      <c r="AK70" s="38">
        <f t="shared" si="4"/>
        <v>1400</v>
      </c>
      <c r="AL70" s="221">
        <f t="shared" si="5"/>
        <v>0</v>
      </c>
      <c r="AM70" s="221"/>
    </row>
    <row r="71" spans="1:39" x14ac:dyDescent="0.25">
      <c r="A71" s="77">
        <v>5606</v>
      </c>
      <c r="B71" s="166" t="s">
        <v>99</v>
      </c>
      <c r="C71" s="183">
        <v>100</v>
      </c>
      <c r="D71" s="183">
        <v>100</v>
      </c>
      <c r="E71" s="183">
        <v>100</v>
      </c>
      <c r="F71" s="183">
        <v>100</v>
      </c>
      <c r="G71" s="183">
        <v>100</v>
      </c>
      <c r="H71" s="183">
        <v>100</v>
      </c>
      <c r="I71" s="183">
        <v>100</v>
      </c>
      <c r="J71" s="183">
        <v>100</v>
      </c>
      <c r="K71" s="183">
        <v>100</v>
      </c>
      <c r="L71" s="183">
        <v>100</v>
      </c>
      <c r="M71" s="183">
        <v>100</v>
      </c>
      <c r="N71" s="183">
        <v>100</v>
      </c>
      <c r="O71" s="183">
        <v>100</v>
      </c>
      <c r="P71" s="183">
        <v>100</v>
      </c>
      <c r="Q71" s="77">
        <v>1400</v>
      </c>
      <c r="R71" s="139">
        <f t="shared" si="3"/>
        <v>1</v>
      </c>
      <c r="U71" s="38">
        <v>5606</v>
      </c>
      <c r="V71" s="38" t="s">
        <v>99</v>
      </c>
      <c r="W71" s="38">
        <v>100</v>
      </c>
      <c r="X71" s="38">
        <v>100</v>
      </c>
      <c r="Y71" s="38">
        <v>100</v>
      </c>
      <c r="Z71" s="38">
        <v>100</v>
      </c>
      <c r="AA71" s="38">
        <v>100</v>
      </c>
      <c r="AB71" s="38">
        <v>100</v>
      </c>
      <c r="AC71" s="38">
        <v>100</v>
      </c>
      <c r="AD71" s="38">
        <v>100</v>
      </c>
      <c r="AE71" s="38">
        <v>100</v>
      </c>
      <c r="AF71" s="38">
        <v>100</v>
      </c>
      <c r="AG71" s="38">
        <v>100</v>
      </c>
      <c r="AH71" s="38">
        <v>100</v>
      </c>
      <c r="AI71" s="38">
        <v>100</v>
      </c>
      <c r="AJ71" s="38">
        <v>100</v>
      </c>
      <c r="AK71" s="38">
        <f t="shared" si="4"/>
        <v>1400</v>
      </c>
      <c r="AL71" s="221">
        <f t="shared" si="5"/>
        <v>0</v>
      </c>
      <c r="AM71" s="221"/>
    </row>
    <row r="72" spans="1:39" x14ac:dyDescent="0.25">
      <c r="A72" s="77">
        <v>5701</v>
      </c>
      <c r="B72" s="166" t="s">
        <v>71</v>
      </c>
      <c r="C72" s="183">
        <v>100</v>
      </c>
      <c r="D72" s="183">
        <v>100</v>
      </c>
      <c r="E72" s="183">
        <v>100</v>
      </c>
      <c r="F72" s="183">
        <v>100</v>
      </c>
      <c r="G72" s="183">
        <v>100</v>
      </c>
      <c r="H72" s="183">
        <v>100</v>
      </c>
      <c r="I72" s="183">
        <v>100</v>
      </c>
      <c r="J72" s="183">
        <v>100</v>
      </c>
      <c r="K72" s="183">
        <v>100</v>
      </c>
      <c r="L72" s="183">
        <v>100</v>
      </c>
      <c r="M72" s="183">
        <v>100</v>
      </c>
      <c r="N72" s="183">
        <v>100</v>
      </c>
      <c r="O72" s="183">
        <v>100</v>
      </c>
      <c r="P72" s="183">
        <v>100</v>
      </c>
      <c r="Q72" s="77">
        <v>1400</v>
      </c>
      <c r="R72" s="139">
        <f t="shared" si="3"/>
        <v>1</v>
      </c>
      <c r="U72" s="38">
        <v>5701</v>
      </c>
      <c r="V72" s="38" t="s">
        <v>71</v>
      </c>
      <c r="W72" s="38">
        <v>100</v>
      </c>
      <c r="X72" s="38">
        <v>100</v>
      </c>
      <c r="Y72" s="38">
        <v>100</v>
      </c>
      <c r="Z72" s="38">
        <v>100</v>
      </c>
      <c r="AA72" s="38">
        <v>100</v>
      </c>
      <c r="AB72" s="38">
        <v>100</v>
      </c>
      <c r="AC72" s="38">
        <v>100</v>
      </c>
      <c r="AD72" s="38">
        <v>100</v>
      </c>
      <c r="AE72" s="38">
        <v>100</v>
      </c>
      <c r="AF72" s="38">
        <v>100</v>
      </c>
      <c r="AG72" s="38">
        <v>100</v>
      </c>
      <c r="AH72" s="38">
        <v>100</v>
      </c>
      <c r="AI72" s="38">
        <v>100</v>
      </c>
      <c r="AJ72" s="38">
        <v>100</v>
      </c>
      <c r="AK72" s="38">
        <f t="shared" si="4"/>
        <v>1400</v>
      </c>
      <c r="AL72" s="221">
        <f t="shared" si="5"/>
        <v>0</v>
      </c>
      <c r="AM72" s="221"/>
    </row>
    <row r="73" spans="1:39" x14ac:dyDescent="0.25">
      <c r="A73" s="77">
        <v>5702</v>
      </c>
      <c r="B73" s="166" t="s">
        <v>160</v>
      </c>
      <c r="C73" s="183">
        <v>100</v>
      </c>
      <c r="D73" s="183">
        <v>100</v>
      </c>
      <c r="E73" s="183">
        <v>100</v>
      </c>
      <c r="F73" s="183">
        <v>100</v>
      </c>
      <c r="G73" s="183">
        <v>100</v>
      </c>
      <c r="H73" s="183">
        <v>100</v>
      </c>
      <c r="I73" s="183">
        <v>100</v>
      </c>
      <c r="J73" s="183">
        <v>100</v>
      </c>
      <c r="K73" s="183">
        <v>100</v>
      </c>
      <c r="L73" s="183">
        <v>100</v>
      </c>
      <c r="M73" s="183">
        <v>100</v>
      </c>
      <c r="N73" s="183">
        <v>100</v>
      </c>
      <c r="O73" s="183">
        <v>100</v>
      </c>
      <c r="P73" s="183">
        <v>100</v>
      </c>
      <c r="Q73" s="77">
        <v>1400</v>
      </c>
      <c r="R73" s="139">
        <f t="shared" si="3"/>
        <v>1</v>
      </c>
      <c r="U73" s="38">
        <v>5702</v>
      </c>
      <c r="V73" s="38" t="s">
        <v>160</v>
      </c>
      <c r="W73" s="38">
        <v>100</v>
      </c>
      <c r="X73" s="38">
        <v>100</v>
      </c>
      <c r="Y73" s="38">
        <v>100</v>
      </c>
      <c r="Z73" s="38">
        <v>100</v>
      </c>
      <c r="AA73" s="38">
        <v>100</v>
      </c>
      <c r="AB73" s="38">
        <v>100</v>
      </c>
      <c r="AC73" s="38">
        <v>100</v>
      </c>
      <c r="AD73" s="38">
        <v>100</v>
      </c>
      <c r="AE73" s="38">
        <v>100</v>
      </c>
      <c r="AF73" s="38">
        <v>100</v>
      </c>
      <c r="AG73" s="38">
        <v>100</v>
      </c>
      <c r="AH73" s="38">
        <v>100</v>
      </c>
      <c r="AI73" s="38">
        <v>100</v>
      </c>
      <c r="AJ73" s="38">
        <v>100</v>
      </c>
      <c r="AK73" s="38">
        <f t="shared" si="4"/>
        <v>1400</v>
      </c>
      <c r="AL73" s="221">
        <f t="shared" si="5"/>
        <v>0</v>
      </c>
      <c r="AM73" s="221"/>
    </row>
    <row r="74" spans="1:39" x14ac:dyDescent="0.25">
      <c r="A74" s="77">
        <v>5703</v>
      </c>
      <c r="B74" s="166" t="s">
        <v>91</v>
      </c>
      <c r="C74" s="183">
        <v>100</v>
      </c>
      <c r="D74" s="183">
        <v>100</v>
      </c>
      <c r="E74" s="183">
        <v>100</v>
      </c>
      <c r="F74" s="183">
        <v>100</v>
      </c>
      <c r="G74" s="183">
        <v>100</v>
      </c>
      <c r="H74" s="183">
        <v>100</v>
      </c>
      <c r="I74" s="183">
        <v>100</v>
      </c>
      <c r="J74" s="183">
        <v>100</v>
      </c>
      <c r="K74" s="183">
        <v>100</v>
      </c>
      <c r="L74" s="183">
        <v>100</v>
      </c>
      <c r="M74" s="183">
        <v>100</v>
      </c>
      <c r="N74" s="183">
        <v>100</v>
      </c>
      <c r="O74" s="183">
        <v>100</v>
      </c>
      <c r="P74" s="183">
        <v>100</v>
      </c>
      <c r="Q74" s="77">
        <v>1400</v>
      </c>
      <c r="R74" s="139">
        <f t="shared" si="3"/>
        <v>1</v>
      </c>
      <c r="U74" s="38">
        <v>5703</v>
      </c>
      <c r="V74" s="38" t="s">
        <v>91</v>
      </c>
      <c r="W74" s="38">
        <v>100</v>
      </c>
      <c r="X74" s="38">
        <v>100</v>
      </c>
      <c r="Y74" s="38">
        <v>100</v>
      </c>
      <c r="Z74" s="38">
        <v>100</v>
      </c>
      <c r="AA74" s="38">
        <v>100</v>
      </c>
      <c r="AB74" s="38">
        <v>100</v>
      </c>
      <c r="AC74" s="38">
        <v>100</v>
      </c>
      <c r="AD74" s="38">
        <v>100</v>
      </c>
      <c r="AE74" s="38">
        <v>100</v>
      </c>
      <c r="AF74" s="38">
        <v>100</v>
      </c>
      <c r="AG74" s="38">
        <v>100</v>
      </c>
      <c r="AH74" s="38">
        <v>100</v>
      </c>
      <c r="AI74" s="38">
        <v>100</v>
      </c>
      <c r="AJ74" s="38">
        <v>100</v>
      </c>
      <c r="AK74" s="38">
        <f t="shared" si="4"/>
        <v>1400</v>
      </c>
      <c r="AL74" s="221">
        <f t="shared" si="5"/>
        <v>0</v>
      </c>
      <c r="AM74" s="221"/>
    </row>
    <row r="75" spans="1:39" x14ac:dyDescent="0.25">
      <c r="A75" s="77">
        <v>5704</v>
      </c>
      <c r="B75" s="166" t="s">
        <v>161</v>
      </c>
      <c r="C75" s="183">
        <v>100</v>
      </c>
      <c r="D75" s="183">
        <v>100</v>
      </c>
      <c r="E75" s="183">
        <v>100</v>
      </c>
      <c r="F75" s="183">
        <v>100</v>
      </c>
      <c r="G75" s="183">
        <v>100</v>
      </c>
      <c r="H75" s="183">
        <v>100</v>
      </c>
      <c r="I75" s="183">
        <v>100</v>
      </c>
      <c r="J75" s="183">
        <v>100</v>
      </c>
      <c r="K75" s="183">
        <v>100</v>
      </c>
      <c r="L75" s="183">
        <v>100</v>
      </c>
      <c r="M75" s="183">
        <v>100</v>
      </c>
      <c r="N75" s="183">
        <v>100</v>
      </c>
      <c r="O75" s="183">
        <v>100</v>
      </c>
      <c r="P75" s="183">
        <v>100</v>
      </c>
      <c r="Q75" s="77">
        <v>1400</v>
      </c>
      <c r="R75" s="139">
        <f t="shared" si="3"/>
        <v>1</v>
      </c>
      <c r="U75" s="38">
        <v>5704</v>
      </c>
      <c r="V75" s="38" t="s">
        <v>161</v>
      </c>
      <c r="W75" s="38">
        <v>100</v>
      </c>
      <c r="X75" s="38">
        <v>100</v>
      </c>
      <c r="Y75" s="38">
        <v>100</v>
      </c>
      <c r="Z75" s="38">
        <v>100</v>
      </c>
      <c r="AA75" s="38">
        <v>100</v>
      </c>
      <c r="AB75" s="38">
        <v>100</v>
      </c>
      <c r="AC75" s="38">
        <v>100</v>
      </c>
      <c r="AD75" s="38">
        <v>100</v>
      </c>
      <c r="AE75" s="38">
        <v>100</v>
      </c>
      <c r="AF75" s="38">
        <v>100</v>
      </c>
      <c r="AG75" s="38">
        <v>100</v>
      </c>
      <c r="AH75" s="38">
        <v>100</v>
      </c>
      <c r="AI75" s="38">
        <v>100</v>
      </c>
      <c r="AJ75" s="38">
        <v>100</v>
      </c>
      <c r="AK75" s="38">
        <f t="shared" si="4"/>
        <v>1400</v>
      </c>
      <c r="AL75" s="221">
        <f t="shared" si="5"/>
        <v>0</v>
      </c>
      <c r="AM75" s="221"/>
    </row>
    <row r="76" spans="1:39" x14ac:dyDescent="0.25">
      <c r="A76" s="77">
        <v>5705</v>
      </c>
      <c r="B76" s="166" t="s">
        <v>76</v>
      </c>
      <c r="C76" s="183">
        <v>100</v>
      </c>
      <c r="D76" s="183">
        <v>100</v>
      </c>
      <c r="E76" s="183">
        <v>100</v>
      </c>
      <c r="F76" s="183">
        <v>100</v>
      </c>
      <c r="G76" s="183">
        <v>100</v>
      </c>
      <c r="H76" s="183">
        <v>100</v>
      </c>
      <c r="I76" s="183">
        <v>100</v>
      </c>
      <c r="J76" s="183">
        <v>100</v>
      </c>
      <c r="K76" s="183">
        <v>100</v>
      </c>
      <c r="L76" s="183">
        <v>100</v>
      </c>
      <c r="M76" s="183">
        <v>100</v>
      </c>
      <c r="N76" s="183">
        <v>100</v>
      </c>
      <c r="O76" s="183">
        <v>100</v>
      </c>
      <c r="P76" s="183">
        <v>100</v>
      </c>
      <c r="Q76" s="77">
        <v>1400</v>
      </c>
      <c r="R76" s="139">
        <f t="shared" si="3"/>
        <v>1</v>
      </c>
      <c r="U76" s="38">
        <v>5705</v>
      </c>
      <c r="V76" s="38" t="s">
        <v>76</v>
      </c>
      <c r="W76" s="38">
        <v>100</v>
      </c>
      <c r="X76" s="38">
        <v>100</v>
      </c>
      <c r="Y76" s="38">
        <v>100</v>
      </c>
      <c r="Z76" s="38">
        <v>100</v>
      </c>
      <c r="AA76" s="38">
        <v>100</v>
      </c>
      <c r="AB76" s="38">
        <v>100</v>
      </c>
      <c r="AC76" s="38">
        <v>100</v>
      </c>
      <c r="AD76" s="38">
        <v>100</v>
      </c>
      <c r="AE76" s="38">
        <v>100</v>
      </c>
      <c r="AF76" s="38">
        <v>100</v>
      </c>
      <c r="AG76" s="38">
        <v>100</v>
      </c>
      <c r="AH76" s="38">
        <v>100</v>
      </c>
      <c r="AI76" s="38">
        <v>100</v>
      </c>
      <c r="AJ76" s="38">
        <v>100</v>
      </c>
      <c r="AK76" s="38">
        <f t="shared" si="4"/>
        <v>1400</v>
      </c>
      <c r="AL76" s="221">
        <f t="shared" si="5"/>
        <v>0</v>
      </c>
      <c r="AM76" s="221"/>
    </row>
    <row r="77" spans="1:39" x14ac:dyDescent="0.25">
      <c r="A77" s="77">
        <v>5706</v>
      </c>
      <c r="B77" s="166" t="s">
        <v>266</v>
      </c>
      <c r="C77" s="183">
        <v>100</v>
      </c>
      <c r="D77" s="183">
        <v>100</v>
      </c>
      <c r="E77" s="183">
        <v>100</v>
      </c>
      <c r="F77" s="183">
        <v>100</v>
      </c>
      <c r="G77" s="183">
        <v>100</v>
      </c>
      <c r="H77" s="183">
        <v>100</v>
      </c>
      <c r="I77" s="183">
        <v>100</v>
      </c>
      <c r="J77" s="183">
        <v>100</v>
      </c>
      <c r="K77" s="183">
        <v>100</v>
      </c>
      <c r="L77" s="183">
        <v>100</v>
      </c>
      <c r="M77" s="183">
        <v>100</v>
      </c>
      <c r="N77" s="183">
        <v>100</v>
      </c>
      <c r="O77" s="183">
        <v>100</v>
      </c>
      <c r="P77" s="183">
        <v>100</v>
      </c>
      <c r="Q77" s="77">
        <v>1400</v>
      </c>
      <c r="R77" s="139">
        <f t="shared" si="3"/>
        <v>1</v>
      </c>
      <c r="U77" s="38">
        <v>5706</v>
      </c>
      <c r="V77" s="38" t="s">
        <v>427</v>
      </c>
      <c r="W77" s="38">
        <v>100</v>
      </c>
      <c r="X77" s="38">
        <v>100</v>
      </c>
      <c r="Y77" s="38">
        <v>100</v>
      </c>
      <c r="Z77" s="38">
        <v>100</v>
      </c>
      <c r="AA77" s="38">
        <v>100</v>
      </c>
      <c r="AB77" s="38">
        <v>100</v>
      </c>
      <c r="AC77" s="38">
        <v>100</v>
      </c>
      <c r="AD77" s="38">
        <v>100</v>
      </c>
      <c r="AE77" s="38">
        <v>100</v>
      </c>
      <c r="AF77" s="38">
        <v>100</v>
      </c>
      <c r="AG77" s="38">
        <v>100</v>
      </c>
      <c r="AH77" s="38">
        <v>100</v>
      </c>
      <c r="AI77" s="38">
        <v>100</v>
      </c>
      <c r="AJ77" s="38">
        <v>100</v>
      </c>
      <c r="AK77" s="38">
        <f t="shared" si="4"/>
        <v>1400</v>
      </c>
      <c r="AL77" s="221">
        <f t="shared" si="5"/>
        <v>0</v>
      </c>
      <c r="AM77" s="221"/>
    </row>
    <row r="78" spans="1:39" x14ac:dyDescent="0.25">
      <c r="A78" s="77">
        <v>5801</v>
      </c>
      <c r="B78" s="166" t="s">
        <v>92</v>
      </c>
      <c r="C78" s="183">
        <v>100</v>
      </c>
      <c r="D78" s="183">
        <v>100</v>
      </c>
      <c r="E78" s="183">
        <v>100</v>
      </c>
      <c r="F78" s="183">
        <v>100</v>
      </c>
      <c r="G78" s="183">
        <v>100</v>
      </c>
      <c r="H78" s="183">
        <v>100</v>
      </c>
      <c r="I78" s="183">
        <v>100</v>
      </c>
      <c r="J78" s="183">
        <v>100</v>
      </c>
      <c r="K78" s="183">
        <v>100</v>
      </c>
      <c r="L78" s="183">
        <v>100</v>
      </c>
      <c r="M78" s="183">
        <v>100</v>
      </c>
      <c r="N78" s="183">
        <v>100</v>
      </c>
      <c r="O78" s="183">
        <v>100</v>
      </c>
      <c r="P78" s="183">
        <v>100</v>
      </c>
      <c r="Q78" s="77">
        <v>1400</v>
      </c>
      <c r="R78" s="139">
        <f t="shared" si="3"/>
        <v>1</v>
      </c>
      <c r="U78" s="38">
        <v>5801</v>
      </c>
      <c r="V78" s="38" t="s">
        <v>394</v>
      </c>
      <c r="W78" s="38">
        <v>100</v>
      </c>
      <c r="X78" s="38">
        <v>100</v>
      </c>
      <c r="Y78" s="38">
        <v>100</v>
      </c>
      <c r="Z78" s="38">
        <v>100</v>
      </c>
      <c r="AA78" s="38">
        <v>100</v>
      </c>
      <c r="AB78" s="38">
        <v>100</v>
      </c>
      <c r="AC78" s="38">
        <v>100</v>
      </c>
      <c r="AD78" s="38">
        <v>100</v>
      </c>
      <c r="AE78" s="38">
        <v>100</v>
      </c>
      <c r="AF78" s="38">
        <v>100</v>
      </c>
      <c r="AG78" s="38">
        <v>100</v>
      </c>
      <c r="AH78" s="38">
        <v>100</v>
      </c>
      <c r="AI78" s="38">
        <v>100</v>
      </c>
      <c r="AJ78" s="38">
        <v>100</v>
      </c>
      <c r="AK78" s="38">
        <f t="shared" si="4"/>
        <v>1400</v>
      </c>
      <c r="AL78" s="221">
        <f t="shared" si="5"/>
        <v>0</v>
      </c>
      <c r="AM78" s="221"/>
    </row>
    <row r="79" spans="1:39" x14ac:dyDescent="0.25">
      <c r="A79" s="77">
        <v>5802</v>
      </c>
      <c r="B79" s="166" t="s">
        <v>255</v>
      </c>
      <c r="C79" s="183">
        <v>100</v>
      </c>
      <c r="D79" s="183">
        <v>100</v>
      </c>
      <c r="E79" s="183">
        <v>100</v>
      </c>
      <c r="F79" s="183">
        <v>100</v>
      </c>
      <c r="G79" s="183">
        <v>100</v>
      </c>
      <c r="H79" s="183">
        <v>100</v>
      </c>
      <c r="I79" s="183">
        <v>100</v>
      </c>
      <c r="J79" s="183">
        <v>100</v>
      </c>
      <c r="K79" s="183">
        <v>100</v>
      </c>
      <c r="L79" s="183">
        <v>100</v>
      </c>
      <c r="M79" s="183">
        <v>100</v>
      </c>
      <c r="N79" s="183">
        <v>100</v>
      </c>
      <c r="O79" s="183">
        <v>100</v>
      </c>
      <c r="P79" s="183">
        <v>100</v>
      </c>
      <c r="Q79" s="77">
        <v>1400</v>
      </c>
      <c r="R79" s="139">
        <f t="shared" si="3"/>
        <v>1</v>
      </c>
      <c r="U79" s="38">
        <v>5802</v>
      </c>
      <c r="V79" s="38" t="s">
        <v>255</v>
      </c>
      <c r="W79" s="38">
        <v>100</v>
      </c>
      <c r="X79" s="38">
        <v>100</v>
      </c>
      <c r="Y79" s="38">
        <v>100</v>
      </c>
      <c r="Z79" s="38">
        <v>100</v>
      </c>
      <c r="AA79" s="38">
        <v>100</v>
      </c>
      <c r="AB79" s="38">
        <v>100</v>
      </c>
      <c r="AC79" s="38">
        <v>100</v>
      </c>
      <c r="AD79" s="38">
        <v>100</v>
      </c>
      <c r="AE79" s="38">
        <v>100</v>
      </c>
      <c r="AF79" s="38">
        <v>100</v>
      </c>
      <c r="AG79" s="38">
        <v>100</v>
      </c>
      <c r="AH79" s="38">
        <v>100</v>
      </c>
      <c r="AI79" s="38">
        <v>100</v>
      </c>
      <c r="AJ79" s="38">
        <v>100</v>
      </c>
      <c r="AK79" s="38">
        <f t="shared" si="4"/>
        <v>1400</v>
      </c>
      <c r="AL79" s="221">
        <f t="shared" si="5"/>
        <v>0</v>
      </c>
      <c r="AM79" s="221"/>
    </row>
    <row r="80" spans="1:39" x14ac:dyDescent="0.25">
      <c r="A80" s="77">
        <v>5803</v>
      </c>
      <c r="B80" s="166" t="s">
        <v>241</v>
      </c>
      <c r="C80" s="183">
        <v>100</v>
      </c>
      <c r="D80" s="183">
        <v>100</v>
      </c>
      <c r="E80" s="183">
        <v>100</v>
      </c>
      <c r="F80" s="183">
        <v>100</v>
      </c>
      <c r="G80" s="183">
        <v>100</v>
      </c>
      <c r="H80" s="183">
        <v>100</v>
      </c>
      <c r="I80" s="183">
        <v>100</v>
      </c>
      <c r="J80" s="183">
        <v>100</v>
      </c>
      <c r="K80" s="183">
        <v>100</v>
      </c>
      <c r="L80" s="183">
        <v>100</v>
      </c>
      <c r="M80" s="183">
        <v>100</v>
      </c>
      <c r="N80" s="183">
        <v>100</v>
      </c>
      <c r="O80" s="183">
        <v>100</v>
      </c>
      <c r="P80" s="183">
        <v>100</v>
      </c>
      <c r="Q80" s="77">
        <v>1400</v>
      </c>
      <c r="R80" s="139">
        <f t="shared" si="3"/>
        <v>1</v>
      </c>
      <c r="U80" s="38">
        <v>5803</v>
      </c>
      <c r="V80" s="38" t="s">
        <v>426</v>
      </c>
      <c r="W80" s="38">
        <v>100</v>
      </c>
      <c r="X80" s="38">
        <v>100</v>
      </c>
      <c r="Y80" s="38">
        <v>100</v>
      </c>
      <c r="Z80" s="38">
        <v>100</v>
      </c>
      <c r="AA80" s="38">
        <v>100</v>
      </c>
      <c r="AB80" s="38">
        <v>100</v>
      </c>
      <c r="AC80" s="38">
        <v>100</v>
      </c>
      <c r="AD80" s="38">
        <v>100</v>
      </c>
      <c r="AE80" s="38">
        <v>100</v>
      </c>
      <c r="AF80" s="38">
        <v>100</v>
      </c>
      <c r="AG80" s="38">
        <v>100</v>
      </c>
      <c r="AH80" s="38">
        <v>100</v>
      </c>
      <c r="AI80" s="38">
        <v>100</v>
      </c>
      <c r="AJ80" s="38">
        <v>100</v>
      </c>
      <c r="AK80" s="38">
        <f t="shared" si="4"/>
        <v>1400</v>
      </c>
      <c r="AL80" s="221">
        <f t="shared" si="5"/>
        <v>0</v>
      </c>
      <c r="AM80" s="221"/>
    </row>
    <row r="81" spans="1:39" x14ac:dyDescent="0.25">
      <c r="A81" s="77">
        <v>5804</v>
      </c>
      <c r="B81" s="166" t="s">
        <v>257</v>
      </c>
      <c r="C81" s="183">
        <v>100</v>
      </c>
      <c r="D81" s="183">
        <v>100</v>
      </c>
      <c r="E81" s="183">
        <v>100</v>
      </c>
      <c r="F81" s="183">
        <v>100</v>
      </c>
      <c r="G81" s="183">
        <v>100</v>
      </c>
      <c r="H81" s="183">
        <v>100</v>
      </c>
      <c r="I81" s="183">
        <v>100</v>
      </c>
      <c r="J81" s="183">
        <v>100</v>
      </c>
      <c r="K81" s="183">
        <v>100</v>
      </c>
      <c r="L81" s="183">
        <v>100</v>
      </c>
      <c r="M81" s="183">
        <v>100</v>
      </c>
      <c r="N81" s="183">
        <v>100</v>
      </c>
      <c r="O81" s="183">
        <v>100</v>
      </c>
      <c r="P81" s="183">
        <v>100</v>
      </c>
      <c r="Q81" s="77">
        <v>1400</v>
      </c>
      <c r="R81" s="139">
        <f t="shared" si="3"/>
        <v>1</v>
      </c>
      <c r="U81" s="38">
        <v>5804</v>
      </c>
      <c r="V81" s="38" t="s">
        <v>257</v>
      </c>
      <c r="W81" s="38">
        <v>100</v>
      </c>
      <c r="X81" s="38">
        <v>100</v>
      </c>
      <c r="Y81" s="38">
        <v>100</v>
      </c>
      <c r="Z81" s="38">
        <v>100</v>
      </c>
      <c r="AA81" s="38">
        <v>100</v>
      </c>
      <c r="AB81" s="38">
        <v>100</v>
      </c>
      <c r="AC81" s="38">
        <v>100</v>
      </c>
      <c r="AD81" s="38">
        <v>100</v>
      </c>
      <c r="AE81" s="38">
        <v>100</v>
      </c>
      <c r="AF81" s="38">
        <v>100</v>
      </c>
      <c r="AG81" s="38">
        <v>100</v>
      </c>
      <c r="AH81" s="38">
        <v>100</v>
      </c>
      <c r="AI81" s="38">
        <v>100</v>
      </c>
      <c r="AJ81" s="38">
        <v>100</v>
      </c>
      <c r="AK81" s="38">
        <f t="shared" si="4"/>
        <v>1400</v>
      </c>
      <c r="AL81" s="221">
        <f t="shared" si="5"/>
        <v>0</v>
      </c>
      <c r="AM81" s="221"/>
    </row>
    <row r="82" spans="1:39" x14ac:dyDescent="0.25">
      <c r="A82" s="77">
        <v>6101</v>
      </c>
      <c r="B82" s="166" t="s">
        <v>147</v>
      </c>
      <c r="C82" s="183">
        <v>100</v>
      </c>
      <c r="D82" s="183">
        <v>100</v>
      </c>
      <c r="E82" s="183">
        <v>100</v>
      </c>
      <c r="F82" s="183">
        <v>100</v>
      </c>
      <c r="G82" s="183">
        <v>100</v>
      </c>
      <c r="H82" s="183">
        <v>100</v>
      </c>
      <c r="I82" s="183">
        <v>100</v>
      </c>
      <c r="J82" s="183">
        <v>100</v>
      </c>
      <c r="K82" s="183">
        <v>100</v>
      </c>
      <c r="L82" s="183">
        <v>100</v>
      </c>
      <c r="M82" s="183">
        <v>100</v>
      </c>
      <c r="N82" s="183">
        <v>100</v>
      </c>
      <c r="O82" s="183">
        <v>100</v>
      </c>
      <c r="P82" s="183">
        <v>100</v>
      </c>
      <c r="Q82" s="77">
        <v>1400</v>
      </c>
      <c r="R82" s="139">
        <f t="shared" si="3"/>
        <v>1</v>
      </c>
      <c r="U82" s="38">
        <v>6101</v>
      </c>
      <c r="V82" s="38" t="s">
        <v>147</v>
      </c>
      <c r="W82" s="38">
        <v>100</v>
      </c>
      <c r="X82" s="38">
        <v>100</v>
      </c>
      <c r="Y82" s="38">
        <v>100</v>
      </c>
      <c r="Z82" s="38">
        <v>100</v>
      </c>
      <c r="AA82" s="38">
        <v>100</v>
      </c>
      <c r="AB82" s="38">
        <v>100</v>
      </c>
      <c r="AC82" s="38">
        <v>100</v>
      </c>
      <c r="AD82" s="38">
        <v>100</v>
      </c>
      <c r="AE82" s="38">
        <v>100</v>
      </c>
      <c r="AF82" s="38">
        <v>100</v>
      </c>
      <c r="AG82" s="38">
        <v>100</v>
      </c>
      <c r="AH82" s="38">
        <v>100</v>
      </c>
      <c r="AI82" s="38">
        <v>100</v>
      </c>
      <c r="AJ82" s="38">
        <v>100</v>
      </c>
      <c r="AK82" s="38">
        <f t="shared" si="4"/>
        <v>1400</v>
      </c>
      <c r="AL82" s="221">
        <f t="shared" si="5"/>
        <v>0</v>
      </c>
      <c r="AM82" s="221"/>
    </row>
    <row r="83" spans="1:39" x14ac:dyDescent="0.25">
      <c r="A83" s="77">
        <v>6102</v>
      </c>
      <c r="B83" s="166" t="s">
        <v>242</v>
      </c>
      <c r="C83" s="183">
        <v>100</v>
      </c>
      <c r="D83" s="183">
        <v>100</v>
      </c>
      <c r="E83" s="183">
        <v>100</v>
      </c>
      <c r="F83" s="183">
        <v>100</v>
      </c>
      <c r="G83" s="183">
        <v>100</v>
      </c>
      <c r="H83" s="183">
        <v>100</v>
      </c>
      <c r="I83" s="183">
        <v>100</v>
      </c>
      <c r="J83" s="183">
        <v>100</v>
      </c>
      <c r="K83" s="183">
        <v>100</v>
      </c>
      <c r="L83" s="183">
        <v>100</v>
      </c>
      <c r="M83" s="183">
        <v>100</v>
      </c>
      <c r="N83" s="183">
        <v>100</v>
      </c>
      <c r="O83" s="183">
        <v>100</v>
      </c>
      <c r="P83" s="183">
        <v>100</v>
      </c>
      <c r="Q83" s="77">
        <v>1400</v>
      </c>
      <c r="R83" s="139">
        <f t="shared" si="3"/>
        <v>1</v>
      </c>
      <c r="U83" s="38">
        <v>6102</v>
      </c>
      <c r="V83" s="38" t="s">
        <v>242</v>
      </c>
      <c r="W83" s="38">
        <v>100</v>
      </c>
      <c r="X83" s="38">
        <v>100</v>
      </c>
      <c r="Y83" s="38">
        <v>100</v>
      </c>
      <c r="Z83" s="38">
        <v>100</v>
      </c>
      <c r="AA83" s="38">
        <v>100</v>
      </c>
      <c r="AB83" s="38">
        <v>100</v>
      </c>
      <c r="AC83" s="38">
        <v>100</v>
      </c>
      <c r="AD83" s="38">
        <v>100</v>
      </c>
      <c r="AE83" s="38">
        <v>100</v>
      </c>
      <c r="AF83" s="38">
        <v>100</v>
      </c>
      <c r="AG83" s="38">
        <v>100</v>
      </c>
      <c r="AH83" s="38">
        <v>100</v>
      </c>
      <c r="AI83" s="38">
        <v>100</v>
      </c>
      <c r="AJ83" s="38">
        <v>100</v>
      </c>
      <c r="AK83" s="38">
        <f t="shared" si="4"/>
        <v>1400</v>
      </c>
      <c r="AL83" s="221">
        <f t="shared" si="5"/>
        <v>0</v>
      </c>
      <c r="AM83" s="221"/>
    </row>
    <row r="84" spans="1:39" x14ac:dyDescent="0.25">
      <c r="A84" s="77">
        <v>6103</v>
      </c>
      <c r="B84" s="166" t="s">
        <v>162</v>
      </c>
      <c r="C84" s="183">
        <v>100</v>
      </c>
      <c r="D84" s="183">
        <v>100</v>
      </c>
      <c r="E84" s="183">
        <v>100</v>
      </c>
      <c r="F84" s="183">
        <v>100</v>
      </c>
      <c r="G84" s="183">
        <v>100</v>
      </c>
      <c r="H84" s="183">
        <v>100</v>
      </c>
      <c r="I84" s="183">
        <v>100</v>
      </c>
      <c r="J84" s="183">
        <v>100</v>
      </c>
      <c r="K84" s="183">
        <v>100</v>
      </c>
      <c r="L84" s="183">
        <v>100</v>
      </c>
      <c r="M84" s="183">
        <v>100</v>
      </c>
      <c r="N84" s="183">
        <v>100</v>
      </c>
      <c r="O84" s="183">
        <v>100</v>
      </c>
      <c r="P84" s="183">
        <v>100</v>
      </c>
      <c r="Q84" s="77">
        <v>1400</v>
      </c>
      <c r="R84" s="139">
        <f t="shared" si="3"/>
        <v>1</v>
      </c>
      <c r="U84" s="38">
        <v>6103</v>
      </c>
      <c r="V84" s="38" t="s">
        <v>162</v>
      </c>
      <c r="W84" s="38">
        <v>100</v>
      </c>
      <c r="X84" s="38">
        <v>100</v>
      </c>
      <c r="Y84" s="38">
        <v>100</v>
      </c>
      <c r="Z84" s="38">
        <v>100</v>
      </c>
      <c r="AA84" s="38">
        <v>100</v>
      </c>
      <c r="AB84" s="38">
        <v>100</v>
      </c>
      <c r="AC84" s="38">
        <v>100</v>
      </c>
      <c r="AD84" s="38">
        <v>100</v>
      </c>
      <c r="AE84" s="38">
        <v>100</v>
      </c>
      <c r="AF84" s="38">
        <v>100</v>
      </c>
      <c r="AG84" s="38">
        <v>100</v>
      </c>
      <c r="AH84" s="38">
        <v>100</v>
      </c>
      <c r="AI84" s="38">
        <v>100</v>
      </c>
      <c r="AJ84" s="38">
        <v>100</v>
      </c>
      <c r="AK84" s="38">
        <f t="shared" si="4"/>
        <v>1400</v>
      </c>
      <c r="AL84" s="221">
        <f t="shared" si="5"/>
        <v>0</v>
      </c>
      <c r="AM84" s="221"/>
    </row>
    <row r="85" spans="1:39" x14ac:dyDescent="0.25">
      <c r="A85" s="77">
        <v>6104</v>
      </c>
      <c r="B85" s="166" t="s">
        <v>290</v>
      </c>
      <c r="C85" s="183">
        <v>100</v>
      </c>
      <c r="D85" s="183">
        <v>100</v>
      </c>
      <c r="E85" s="183">
        <v>100</v>
      </c>
      <c r="F85" s="183">
        <v>100</v>
      </c>
      <c r="G85" s="183">
        <v>100</v>
      </c>
      <c r="H85" s="183">
        <v>100</v>
      </c>
      <c r="I85" s="183">
        <v>100</v>
      </c>
      <c r="J85" s="183">
        <v>100</v>
      </c>
      <c r="K85" s="183">
        <v>100</v>
      </c>
      <c r="L85" s="183">
        <v>100</v>
      </c>
      <c r="M85" s="183">
        <v>100</v>
      </c>
      <c r="N85" s="183">
        <v>100</v>
      </c>
      <c r="O85" s="183">
        <v>100</v>
      </c>
      <c r="P85" s="183">
        <v>100</v>
      </c>
      <c r="Q85" s="77">
        <v>1400</v>
      </c>
      <c r="R85" s="139">
        <f t="shared" si="3"/>
        <v>1</v>
      </c>
      <c r="U85" s="38">
        <v>6104</v>
      </c>
      <c r="V85" s="38" t="s">
        <v>290</v>
      </c>
      <c r="W85" s="38">
        <v>100</v>
      </c>
      <c r="X85" s="38">
        <v>100</v>
      </c>
      <c r="Y85" s="38">
        <v>100</v>
      </c>
      <c r="Z85" s="38">
        <v>100</v>
      </c>
      <c r="AA85" s="38">
        <v>100</v>
      </c>
      <c r="AB85" s="38">
        <v>100</v>
      </c>
      <c r="AC85" s="38">
        <v>100</v>
      </c>
      <c r="AD85" s="38">
        <v>100</v>
      </c>
      <c r="AE85" s="38">
        <v>100</v>
      </c>
      <c r="AF85" s="38">
        <v>100</v>
      </c>
      <c r="AG85" s="38">
        <v>100</v>
      </c>
      <c r="AH85" s="38">
        <v>100</v>
      </c>
      <c r="AI85" s="38">
        <v>100</v>
      </c>
      <c r="AJ85" s="38">
        <v>100</v>
      </c>
      <c r="AK85" s="38">
        <f t="shared" si="4"/>
        <v>1400</v>
      </c>
      <c r="AL85" s="221">
        <f t="shared" si="5"/>
        <v>0</v>
      </c>
      <c r="AM85" s="221"/>
    </row>
    <row r="86" spans="1:39" x14ac:dyDescent="0.25">
      <c r="A86" s="77">
        <v>6105</v>
      </c>
      <c r="B86" s="166" t="s">
        <v>115</v>
      </c>
      <c r="C86" s="183">
        <v>100</v>
      </c>
      <c r="D86" s="183">
        <v>100</v>
      </c>
      <c r="E86" s="183">
        <v>100</v>
      </c>
      <c r="F86" s="183">
        <v>100</v>
      </c>
      <c r="G86" s="183">
        <v>100</v>
      </c>
      <c r="H86" s="183">
        <v>100</v>
      </c>
      <c r="I86" s="183">
        <v>100</v>
      </c>
      <c r="J86" s="183">
        <v>100</v>
      </c>
      <c r="K86" s="183">
        <v>100</v>
      </c>
      <c r="L86" s="183">
        <v>100</v>
      </c>
      <c r="M86" s="183">
        <v>100</v>
      </c>
      <c r="N86" s="183">
        <v>100</v>
      </c>
      <c r="O86" s="183">
        <v>100</v>
      </c>
      <c r="P86" s="183">
        <v>100</v>
      </c>
      <c r="Q86" s="77">
        <v>1400</v>
      </c>
      <c r="R86" s="139">
        <f t="shared" si="3"/>
        <v>1</v>
      </c>
      <c r="U86" s="38">
        <v>6105</v>
      </c>
      <c r="V86" s="38" t="s">
        <v>115</v>
      </c>
      <c r="W86" s="38">
        <v>100</v>
      </c>
      <c r="X86" s="38">
        <v>100</v>
      </c>
      <c r="Y86" s="38">
        <v>100</v>
      </c>
      <c r="Z86" s="38">
        <v>100</v>
      </c>
      <c r="AA86" s="38">
        <v>100</v>
      </c>
      <c r="AB86" s="38">
        <v>100</v>
      </c>
      <c r="AC86" s="38">
        <v>100</v>
      </c>
      <c r="AD86" s="38">
        <v>100</v>
      </c>
      <c r="AE86" s="38">
        <v>100</v>
      </c>
      <c r="AF86" s="38">
        <v>100</v>
      </c>
      <c r="AG86" s="38">
        <v>100</v>
      </c>
      <c r="AH86" s="38">
        <v>100</v>
      </c>
      <c r="AI86" s="38">
        <v>100</v>
      </c>
      <c r="AJ86" s="38">
        <v>100</v>
      </c>
      <c r="AK86" s="38">
        <f t="shared" si="4"/>
        <v>1400</v>
      </c>
      <c r="AL86" s="221">
        <f t="shared" si="5"/>
        <v>0</v>
      </c>
      <c r="AM86" s="221"/>
    </row>
    <row r="87" spans="1:39" x14ac:dyDescent="0.25">
      <c r="A87" s="77">
        <v>6106</v>
      </c>
      <c r="B87" s="166" t="s">
        <v>291</v>
      </c>
      <c r="C87" s="183">
        <v>100</v>
      </c>
      <c r="D87" s="183">
        <v>100</v>
      </c>
      <c r="E87" s="183">
        <v>100</v>
      </c>
      <c r="F87" s="183">
        <v>100</v>
      </c>
      <c r="G87" s="183">
        <v>100</v>
      </c>
      <c r="H87" s="183">
        <v>100</v>
      </c>
      <c r="I87" s="183">
        <v>100</v>
      </c>
      <c r="J87" s="183">
        <v>100</v>
      </c>
      <c r="K87" s="183">
        <v>100</v>
      </c>
      <c r="L87" s="183">
        <v>100</v>
      </c>
      <c r="M87" s="183">
        <v>100</v>
      </c>
      <c r="N87" s="183">
        <v>100</v>
      </c>
      <c r="O87" s="183">
        <v>-100</v>
      </c>
      <c r="P87" s="183">
        <v>-100</v>
      </c>
      <c r="Q87" s="77">
        <v>1000</v>
      </c>
      <c r="R87" s="139">
        <f t="shared" si="3"/>
        <v>0.84615384615384615</v>
      </c>
      <c r="U87" s="38">
        <v>6106</v>
      </c>
      <c r="V87" s="38" t="s">
        <v>291</v>
      </c>
      <c r="W87" s="38">
        <v>100</v>
      </c>
      <c r="X87" s="38">
        <v>100</v>
      </c>
      <c r="Y87" s="38">
        <v>100</v>
      </c>
      <c r="Z87" s="38">
        <v>100</v>
      </c>
      <c r="AA87" s="38">
        <v>100</v>
      </c>
      <c r="AB87" s="38">
        <v>100</v>
      </c>
      <c r="AC87" s="38">
        <v>100</v>
      </c>
      <c r="AD87" s="38">
        <v>100</v>
      </c>
      <c r="AE87" s="38">
        <v>100</v>
      </c>
      <c r="AF87" s="38">
        <v>100</v>
      </c>
      <c r="AG87" s="38">
        <v>100</v>
      </c>
      <c r="AH87" s="38">
        <v>100</v>
      </c>
      <c r="AI87" s="38">
        <v>-100</v>
      </c>
      <c r="AJ87" s="38">
        <v>-100</v>
      </c>
      <c r="AK87" s="38">
        <f t="shared" si="4"/>
        <v>1000</v>
      </c>
      <c r="AL87" s="221">
        <f t="shared" si="5"/>
        <v>0</v>
      </c>
      <c r="AM87" s="221"/>
    </row>
    <row r="88" spans="1:39" x14ac:dyDescent="0.25">
      <c r="A88" s="77">
        <v>6107</v>
      </c>
      <c r="B88" s="166" t="s">
        <v>114</v>
      </c>
      <c r="C88" s="183">
        <v>100</v>
      </c>
      <c r="D88" s="183">
        <v>100</v>
      </c>
      <c r="E88" s="183">
        <v>100</v>
      </c>
      <c r="F88" s="183">
        <v>100</v>
      </c>
      <c r="G88" s="183">
        <v>100</v>
      </c>
      <c r="H88" s="183">
        <v>100</v>
      </c>
      <c r="I88" s="183">
        <v>100</v>
      </c>
      <c r="J88" s="183">
        <v>100</v>
      </c>
      <c r="K88" s="183">
        <v>100</v>
      </c>
      <c r="L88" s="183">
        <v>100</v>
      </c>
      <c r="M88" s="183">
        <v>100</v>
      </c>
      <c r="N88" s="183">
        <v>100</v>
      </c>
      <c r="O88" s="183">
        <v>100</v>
      </c>
      <c r="P88" s="183">
        <v>100</v>
      </c>
      <c r="Q88" s="77">
        <v>1400</v>
      </c>
      <c r="R88" s="139">
        <f t="shared" si="3"/>
        <v>1</v>
      </c>
      <c r="U88" s="38">
        <v>6107</v>
      </c>
      <c r="V88" s="38" t="s">
        <v>114</v>
      </c>
      <c r="W88" s="38">
        <v>100</v>
      </c>
      <c r="X88" s="38">
        <v>100</v>
      </c>
      <c r="Y88" s="38">
        <v>100</v>
      </c>
      <c r="Z88" s="38">
        <v>100</v>
      </c>
      <c r="AA88" s="38">
        <v>100</v>
      </c>
      <c r="AB88" s="38">
        <v>100</v>
      </c>
      <c r="AC88" s="38">
        <v>100</v>
      </c>
      <c r="AD88" s="38">
        <v>100</v>
      </c>
      <c r="AE88" s="38">
        <v>100</v>
      </c>
      <c r="AF88" s="38">
        <v>100</v>
      </c>
      <c r="AG88" s="38">
        <v>100</v>
      </c>
      <c r="AH88" s="38">
        <v>100</v>
      </c>
      <c r="AI88" s="38">
        <v>100</v>
      </c>
      <c r="AJ88" s="38">
        <v>100</v>
      </c>
      <c r="AK88" s="38">
        <f t="shared" si="4"/>
        <v>1400</v>
      </c>
      <c r="AL88" s="221">
        <f t="shared" si="5"/>
        <v>0</v>
      </c>
      <c r="AM88" s="221"/>
    </row>
    <row r="89" spans="1:39" x14ac:dyDescent="0.25">
      <c r="A89" s="77">
        <v>6108</v>
      </c>
      <c r="B89" s="166" t="s">
        <v>216</v>
      </c>
      <c r="C89" s="183">
        <v>100</v>
      </c>
      <c r="D89" s="183">
        <v>100</v>
      </c>
      <c r="E89" s="183">
        <v>100</v>
      </c>
      <c r="F89" s="183">
        <v>100</v>
      </c>
      <c r="G89" s="183">
        <v>100</v>
      </c>
      <c r="H89" s="183">
        <v>100</v>
      </c>
      <c r="I89" s="183">
        <v>100</v>
      </c>
      <c r="J89" s="183">
        <v>100</v>
      </c>
      <c r="K89" s="183">
        <v>100</v>
      </c>
      <c r="L89" s="183">
        <v>100</v>
      </c>
      <c r="M89" s="183">
        <v>100</v>
      </c>
      <c r="N89" s="183">
        <v>100</v>
      </c>
      <c r="O89" s="183">
        <v>100</v>
      </c>
      <c r="P89" s="183">
        <v>100</v>
      </c>
      <c r="Q89" s="77">
        <v>1400</v>
      </c>
      <c r="R89" s="139">
        <f t="shared" si="3"/>
        <v>1</v>
      </c>
      <c r="U89" s="38">
        <v>6108</v>
      </c>
      <c r="V89" s="38" t="s">
        <v>389</v>
      </c>
      <c r="W89" s="38">
        <v>100</v>
      </c>
      <c r="X89" s="38">
        <v>100</v>
      </c>
      <c r="Y89" s="38">
        <v>100</v>
      </c>
      <c r="Z89" s="38">
        <v>100</v>
      </c>
      <c r="AA89" s="38">
        <v>100</v>
      </c>
      <c r="AB89" s="38">
        <v>100</v>
      </c>
      <c r="AC89" s="38">
        <v>100</v>
      </c>
      <c r="AD89" s="38">
        <v>100</v>
      </c>
      <c r="AE89" s="38">
        <v>100</v>
      </c>
      <c r="AF89" s="38">
        <v>100</v>
      </c>
      <c r="AG89" s="38">
        <v>100</v>
      </c>
      <c r="AH89" s="38">
        <v>100</v>
      </c>
      <c r="AI89" s="38">
        <v>100</v>
      </c>
      <c r="AJ89" s="38">
        <v>100</v>
      </c>
      <c r="AK89" s="38">
        <f t="shared" si="4"/>
        <v>1400</v>
      </c>
      <c r="AL89" s="221">
        <f t="shared" si="5"/>
        <v>0</v>
      </c>
      <c r="AM89" s="221"/>
    </row>
    <row r="90" spans="1:39" x14ac:dyDescent="0.25">
      <c r="A90" s="77">
        <v>6109</v>
      </c>
      <c r="B90" s="166" t="s">
        <v>163</v>
      </c>
      <c r="C90" s="183">
        <v>100</v>
      </c>
      <c r="D90" s="183">
        <v>100</v>
      </c>
      <c r="E90" s="183">
        <v>100</v>
      </c>
      <c r="F90" s="183">
        <v>100</v>
      </c>
      <c r="G90" s="183">
        <v>100</v>
      </c>
      <c r="H90" s="183">
        <v>100</v>
      </c>
      <c r="I90" s="183">
        <v>100</v>
      </c>
      <c r="J90" s="183">
        <v>100</v>
      </c>
      <c r="K90" s="183">
        <v>100</v>
      </c>
      <c r="L90" s="183">
        <v>100</v>
      </c>
      <c r="M90" s="183">
        <v>100</v>
      </c>
      <c r="N90" s="183">
        <v>100</v>
      </c>
      <c r="O90" s="183">
        <v>100</v>
      </c>
      <c r="P90" s="183">
        <v>100</v>
      </c>
      <c r="Q90" s="77">
        <v>1400</v>
      </c>
      <c r="R90" s="139">
        <f t="shared" si="3"/>
        <v>1</v>
      </c>
      <c r="U90" s="38">
        <v>6109</v>
      </c>
      <c r="V90" s="38" t="s">
        <v>163</v>
      </c>
      <c r="W90" s="38">
        <v>100</v>
      </c>
      <c r="X90" s="38">
        <v>100</v>
      </c>
      <c r="Y90" s="38">
        <v>100</v>
      </c>
      <c r="Z90" s="38">
        <v>100</v>
      </c>
      <c r="AA90" s="38">
        <v>100</v>
      </c>
      <c r="AB90" s="38">
        <v>100</v>
      </c>
      <c r="AC90" s="38">
        <v>100</v>
      </c>
      <c r="AD90" s="38">
        <v>100</v>
      </c>
      <c r="AE90" s="38">
        <v>100</v>
      </c>
      <c r="AF90" s="38">
        <v>100</v>
      </c>
      <c r="AG90" s="38">
        <v>100</v>
      </c>
      <c r="AH90" s="38">
        <v>100</v>
      </c>
      <c r="AI90" s="38">
        <v>100</v>
      </c>
      <c r="AJ90" s="38">
        <v>100</v>
      </c>
      <c r="AK90" s="38">
        <f t="shared" si="4"/>
        <v>1400</v>
      </c>
      <c r="AL90" s="221">
        <f t="shared" si="5"/>
        <v>0</v>
      </c>
      <c r="AM90" s="221"/>
    </row>
    <row r="91" spans="1:39" x14ac:dyDescent="0.25">
      <c r="A91" s="77">
        <v>6110</v>
      </c>
      <c r="B91" s="166" t="s">
        <v>292</v>
      </c>
      <c r="C91" s="183">
        <v>100</v>
      </c>
      <c r="D91" s="183">
        <v>100</v>
      </c>
      <c r="E91" s="183">
        <v>100</v>
      </c>
      <c r="F91" s="183">
        <v>100</v>
      </c>
      <c r="G91" s="183">
        <v>100</v>
      </c>
      <c r="H91" s="183">
        <v>100</v>
      </c>
      <c r="I91" s="183">
        <v>100</v>
      </c>
      <c r="J91" s="183">
        <v>100</v>
      </c>
      <c r="K91" s="183">
        <v>100</v>
      </c>
      <c r="L91" s="183">
        <v>100</v>
      </c>
      <c r="M91" s="183">
        <v>100</v>
      </c>
      <c r="N91" s="183">
        <v>100</v>
      </c>
      <c r="O91" s="183">
        <v>100</v>
      </c>
      <c r="P91" s="183">
        <v>100</v>
      </c>
      <c r="Q91" s="77">
        <v>1400</v>
      </c>
      <c r="R91" s="139">
        <f t="shared" si="3"/>
        <v>1</v>
      </c>
      <c r="U91" s="38">
        <v>6110</v>
      </c>
      <c r="V91" s="38" t="s">
        <v>292</v>
      </c>
      <c r="W91" s="38">
        <v>100</v>
      </c>
      <c r="X91" s="38">
        <v>100</v>
      </c>
      <c r="Y91" s="38">
        <v>100</v>
      </c>
      <c r="Z91" s="38">
        <v>100</v>
      </c>
      <c r="AA91" s="38">
        <v>100</v>
      </c>
      <c r="AB91" s="38">
        <v>100</v>
      </c>
      <c r="AC91" s="38">
        <v>100</v>
      </c>
      <c r="AD91" s="38">
        <v>100</v>
      </c>
      <c r="AE91" s="38">
        <v>100</v>
      </c>
      <c r="AF91" s="38">
        <v>100</v>
      </c>
      <c r="AG91" s="38">
        <v>100</v>
      </c>
      <c r="AH91" s="38">
        <v>100</v>
      </c>
      <c r="AI91" s="38">
        <v>100</v>
      </c>
      <c r="AJ91" s="38">
        <v>100</v>
      </c>
      <c r="AK91" s="38">
        <f t="shared" si="4"/>
        <v>1400</v>
      </c>
      <c r="AL91" s="221">
        <f t="shared" si="5"/>
        <v>0</v>
      </c>
      <c r="AM91" s="221"/>
    </row>
    <row r="92" spans="1:39" x14ac:dyDescent="0.25">
      <c r="A92" s="77">
        <v>6111</v>
      </c>
      <c r="B92" s="166" t="s">
        <v>245</v>
      </c>
      <c r="C92" s="183">
        <v>100</v>
      </c>
      <c r="D92" s="183">
        <v>100</v>
      </c>
      <c r="E92" s="183">
        <v>100</v>
      </c>
      <c r="F92" s="183">
        <v>100</v>
      </c>
      <c r="G92" s="183">
        <v>100</v>
      </c>
      <c r="H92" s="183">
        <v>100</v>
      </c>
      <c r="I92" s="183">
        <v>100</v>
      </c>
      <c r="J92" s="183">
        <v>100</v>
      </c>
      <c r="K92" s="183">
        <v>100</v>
      </c>
      <c r="L92" s="183">
        <v>100</v>
      </c>
      <c r="M92" s="183">
        <v>100</v>
      </c>
      <c r="N92" s="183">
        <v>100</v>
      </c>
      <c r="O92" s="183">
        <v>100</v>
      </c>
      <c r="P92" s="183">
        <v>100</v>
      </c>
      <c r="Q92" s="77">
        <v>1400</v>
      </c>
      <c r="R92" s="139">
        <f t="shared" si="3"/>
        <v>1</v>
      </c>
      <c r="U92" s="38">
        <v>6111</v>
      </c>
      <c r="V92" s="38" t="s">
        <v>245</v>
      </c>
      <c r="W92" s="38">
        <v>100</v>
      </c>
      <c r="X92" s="38">
        <v>100</v>
      </c>
      <c r="Y92" s="38">
        <v>100</v>
      </c>
      <c r="Z92" s="38">
        <v>100</v>
      </c>
      <c r="AA92" s="38">
        <v>100</v>
      </c>
      <c r="AB92" s="38">
        <v>100</v>
      </c>
      <c r="AC92" s="38">
        <v>100</v>
      </c>
      <c r="AD92" s="38">
        <v>100</v>
      </c>
      <c r="AE92" s="38">
        <v>100</v>
      </c>
      <c r="AF92" s="38">
        <v>100</v>
      </c>
      <c r="AG92" s="38">
        <v>100</v>
      </c>
      <c r="AH92" s="38">
        <v>100</v>
      </c>
      <c r="AI92" s="38">
        <v>100</v>
      </c>
      <c r="AJ92" s="38">
        <v>100</v>
      </c>
      <c r="AK92" s="38">
        <f t="shared" si="4"/>
        <v>1400</v>
      </c>
      <c r="AL92" s="221">
        <f t="shared" si="5"/>
        <v>0</v>
      </c>
      <c r="AM92" s="221"/>
    </row>
    <row r="93" spans="1:39" x14ac:dyDescent="0.25">
      <c r="A93" s="77">
        <v>6112</v>
      </c>
      <c r="B93" s="166" t="s">
        <v>164</v>
      </c>
      <c r="C93" s="183">
        <v>100</v>
      </c>
      <c r="D93" s="183">
        <v>100</v>
      </c>
      <c r="E93" s="183">
        <v>100</v>
      </c>
      <c r="F93" s="183">
        <v>100</v>
      </c>
      <c r="G93" s="183">
        <v>100</v>
      </c>
      <c r="H93" s="183">
        <v>100</v>
      </c>
      <c r="I93" s="183">
        <v>100</v>
      </c>
      <c r="J93" s="183">
        <v>100</v>
      </c>
      <c r="K93" s="183">
        <v>100</v>
      </c>
      <c r="L93" s="183">
        <v>100</v>
      </c>
      <c r="M93" s="183">
        <v>100</v>
      </c>
      <c r="N93" s="183">
        <v>100</v>
      </c>
      <c r="O93" s="183">
        <v>100</v>
      </c>
      <c r="P93" s="183">
        <v>100</v>
      </c>
      <c r="Q93" s="77">
        <v>1400</v>
      </c>
      <c r="R93" s="139">
        <f t="shared" si="3"/>
        <v>1</v>
      </c>
      <c r="U93" s="38">
        <v>6112</v>
      </c>
      <c r="V93" s="38" t="s">
        <v>164</v>
      </c>
      <c r="W93" s="38">
        <v>100</v>
      </c>
      <c r="X93" s="38">
        <v>100</v>
      </c>
      <c r="Y93" s="38">
        <v>100</v>
      </c>
      <c r="Z93" s="38">
        <v>100</v>
      </c>
      <c r="AA93" s="38">
        <v>100</v>
      </c>
      <c r="AB93" s="38">
        <v>100</v>
      </c>
      <c r="AC93" s="38">
        <v>100</v>
      </c>
      <c r="AD93" s="38">
        <v>100</v>
      </c>
      <c r="AE93" s="38">
        <v>100</v>
      </c>
      <c r="AF93" s="38">
        <v>100</v>
      </c>
      <c r="AG93" s="38">
        <v>100</v>
      </c>
      <c r="AH93" s="38">
        <v>100</v>
      </c>
      <c r="AI93" s="38">
        <v>100</v>
      </c>
      <c r="AJ93" s="38">
        <v>100</v>
      </c>
      <c r="AK93" s="38">
        <f t="shared" si="4"/>
        <v>1400</v>
      </c>
      <c r="AL93" s="221">
        <f t="shared" si="5"/>
        <v>0</v>
      </c>
      <c r="AM93" s="221"/>
    </row>
    <row r="94" spans="1:39" x14ac:dyDescent="0.25">
      <c r="A94" s="77">
        <v>6113</v>
      </c>
      <c r="B94" s="166" t="s">
        <v>254</v>
      </c>
      <c r="C94" s="183">
        <v>100</v>
      </c>
      <c r="D94" s="183">
        <v>100</v>
      </c>
      <c r="E94" s="183">
        <v>100</v>
      </c>
      <c r="F94" s="183">
        <v>100</v>
      </c>
      <c r="G94" s="183">
        <v>100</v>
      </c>
      <c r="H94" s="183">
        <v>100</v>
      </c>
      <c r="I94" s="183">
        <v>100</v>
      </c>
      <c r="J94" s="183">
        <v>100</v>
      </c>
      <c r="K94" s="183">
        <v>100</v>
      </c>
      <c r="L94" s="183">
        <v>100</v>
      </c>
      <c r="M94" s="183">
        <v>100</v>
      </c>
      <c r="N94" s="183">
        <v>100</v>
      </c>
      <c r="O94" s="183">
        <v>100</v>
      </c>
      <c r="P94" s="183">
        <v>100</v>
      </c>
      <c r="Q94" s="77">
        <v>1400</v>
      </c>
      <c r="R94" s="139">
        <f t="shared" si="3"/>
        <v>1</v>
      </c>
      <c r="U94" s="38">
        <v>6113</v>
      </c>
      <c r="V94" s="38" t="s">
        <v>254</v>
      </c>
      <c r="W94" s="38">
        <v>100</v>
      </c>
      <c r="X94" s="38">
        <v>100</v>
      </c>
      <c r="Y94" s="38">
        <v>100</v>
      </c>
      <c r="Z94" s="38">
        <v>100</v>
      </c>
      <c r="AA94" s="38">
        <v>100</v>
      </c>
      <c r="AB94" s="38">
        <v>100</v>
      </c>
      <c r="AC94" s="38">
        <v>100</v>
      </c>
      <c r="AD94" s="38">
        <v>100</v>
      </c>
      <c r="AE94" s="38">
        <v>100</v>
      </c>
      <c r="AF94" s="38">
        <v>100</v>
      </c>
      <c r="AG94" s="38">
        <v>100</v>
      </c>
      <c r="AH94" s="38">
        <v>100</v>
      </c>
      <c r="AI94" s="38">
        <v>100</v>
      </c>
      <c r="AJ94" s="38">
        <v>100</v>
      </c>
      <c r="AK94" s="38">
        <f t="shared" si="4"/>
        <v>1400</v>
      </c>
      <c r="AL94" s="221">
        <f t="shared" si="5"/>
        <v>0</v>
      </c>
      <c r="AM94" s="221"/>
    </row>
    <row r="95" spans="1:39" x14ac:dyDescent="0.25">
      <c r="A95" s="77">
        <v>6114</v>
      </c>
      <c r="B95" s="166" t="s">
        <v>293</v>
      </c>
      <c r="C95" s="183">
        <v>100</v>
      </c>
      <c r="D95" s="183">
        <v>100</v>
      </c>
      <c r="E95" s="183">
        <v>100</v>
      </c>
      <c r="F95" s="183">
        <v>100</v>
      </c>
      <c r="G95" s="183">
        <v>100</v>
      </c>
      <c r="H95" s="183">
        <v>100</v>
      </c>
      <c r="I95" s="183">
        <v>100</v>
      </c>
      <c r="J95" s="183">
        <v>100</v>
      </c>
      <c r="K95" s="183">
        <v>100</v>
      </c>
      <c r="L95" s="183">
        <v>100</v>
      </c>
      <c r="M95" s="183">
        <v>100</v>
      </c>
      <c r="N95" s="183">
        <v>100</v>
      </c>
      <c r="O95" s="183">
        <v>50</v>
      </c>
      <c r="P95" s="183">
        <v>-100</v>
      </c>
      <c r="Q95" s="77">
        <v>1150</v>
      </c>
      <c r="R95" s="139">
        <f t="shared" si="3"/>
        <v>0.90384615384615385</v>
      </c>
      <c r="U95" s="38">
        <v>6114</v>
      </c>
      <c r="V95" s="38" t="s">
        <v>293</v>
      </c>
      <c r="W95" s="38">
        <v>100</v>
      </c>
      <c r="X95" s="38">
        <v>100</v>
      </c>
      <c r="Y95" s="38">
        <v>100</v>
      </c>
      <c r="Z95" s="38">
        <v>100</v>
      </c>
      <c r="AA95" s="38">
        <v>100</v>
      </c>
      <c r="AB95" s="38">
        <v>100</v>
      </c>
      <c r="AC95" s="38">
        <v>100</v>
      </c>
      <c r="AD95" s="38">
        <v>100</v>
      </c>
      <c r="AE95" s="38">
        <v>100</v>
      </c>
      <c r="AF95" s="38">
        <v>100</v>
      </c>
      <c r="AG95" s="38">
        <v>100</v>
      </c>
      <c r="AH95" s="38">
        <v>100</v>
      </c>
      <c r="AI95" s="38">
        <v>50</v>
      </c>
      <c r="AJ95" s="38">
        <v>-100</v>
      </c>
      <c r="AK95" s="38">
        <f t="shared" si="4"/>
        <v>1150</v>
      </c>
      <c r="AL95" s="221">
        <f t="shared" si="5"/>
        <v>0</v>
      </c>
      <c r="AM95" s="221"/>
    </row>
    <row r="96" spans="1:39" x14ac:dyDescent="0.25">
      <c r="A96" s="77">
        <v>6115</v>
      </c>
      <c r="B96" s="166" t="s">
        <v>35</v>
      </c>
      <c r="C96" s="183">
        <v>100</v>
      </c>
      <c r="D96" s="183">
        <v>100</v>
      </c>
      <c r="E96" s="183">
        <v>100</v>
      </c>
      <c r="F96" s="183">
        <v>100</v>
      </c>
      <c r="G96" s="183">
        <v>100</v>
      </c>
      <c r="H96" s="183">
        <v>100</v>
      </c>
      <c r="I96" s="183">
        <v>100</v>
      </c>
      <c r="J96" s="183">
        <v>100</v>
      </c>
      <c r="K96" s="183">
        <v>100</v>
      </c>
      <c r="L96" s="183">
        <v>100</v>
      </c>
      <c r="M96" s="183">
        <v>100</v>
      </c>
      <c r="N96" s="183">
        <v>100</v>
      </c>
      <c r="O96" s="183">
        <v>100</v>
      </c>
      <c r="P96" s="183">
        <v>100</v>
      </c>
      <c r="Q96" s="77">
        <v>1400</v>
      </c>
      <c r="R96" s="139">
        <f t="shared" si="3"/>
        <v>1</v>
      </c>
      <c r="U96" s="38">
        <v>6115</v>
      </c>
      <c r="V96" s="38" t="s">
        <v>35</v>
      </c>
      <c r="W96" s="38">
        <v>100</v>
      </c>
      <c r="X96" s="38">
        <v>100</v>
      </c>
      <c r="Y96" s="38">
        <v>100</v>
      </c>
      <c r="Z96" s="38">
        <v>100</v>
      </c>
      <c r="AA96" s="38">
        <v>100</v>
      </c>
      <c r="AB96" s="38">
        <v>100</v>
      </c>
      <c r="AC96" s="38">
        <v>100</v>
      </c>
      <c r="AD96" s="38">
        <v>100</v>
      </c>
      <c r="AE96" s="38">
        <v>100</v>
      </c>
      <c r="AF96" s="38">
        <v>100</v>
      </c>
      <c r="AG96" s="38">
        <v>100</v>
      </c>
      <c r="AH96" s="38">
        <v>100</v>
      </c>
      <c r="AI96" s="38">
        <v>100</v>
      </c>
      <c r="AJ96" s="38">
        <v>100</v>
      </c>
      <c r="AK96" s="38">
        <f t="shared" si="4"/>
        <v>1400</v>
      </c>
      <c r="AL96" s="221">
        <f t="shared" si="5"/>
        <v>0</v>
      </c>
      <c r="AM96" s="221"/>
    </row>
    <row r="97" spans="1:39" x14ac:dyDescent="0.25">
      <c r="A97" s="77">
        <v>6116</v>
      </c>
      <c r="B97" s="166" t="s">
        <v>294</v>
      </c>
      <c r="C97" s="183">
        <v>100</v>
      </c>
      <c r="D97" s="183">
        <v>100</v>
      </c>
      <c r="E97" s="183">
        <v>100</v>
      </c>
      <c r="F97" s="183">
        <v>100</v>
      </c>
      <c r="G97" s="183">
        <v>100</v>
      </c>
      <c r="H97" s="183">
        <v>100</v>
      </c>
      <c r="I97" s="183">
        <v>100</v>
      </c>
      <c r="J97" s="183">
        <v>100</v>
      </c>
      <c r="K97" s="183">
        <v>100</v>
      </c>
      <c r="L97" s="183">
        <v>100</v>
      </c>
      <c r="M97" s="183">
        <v>100</v>
      </c>
      <c r="N97" s="183">
        <v>100</v>
      </c>
      <c r="O97" s="183">
        <v>100</v>
      </c>
      <c r="P97" s="183">
        <v>-100</v>
      </c>
      <c r="Q97" s="77">
        <v>1200</v>
      </c>
      <c r="R97" s="139">
        <f t="shared" si="3"/>
        <v>0.92307692307692313</v>
      </c>
      <c r="U97" s="38">
        <v>6116</v>
      </c>
      <c r="V97" s="38" t="s">
        <v>294</v>
      </c>
      <c r="W97" s="38">
        <v>100</v>
      </c>
      <c r="X97" s="38">
        <v>100</v>
      </c>
      <c r="Y97" s="38">
        <v>100</v>
      </c>
      <c r="Z97" s="38">
        <v>100</v>
      </c>
      <c r="AA97" s="38">
        <v>100</v>
      </c>
      <c r="AB97" s="38">
        <v>100</v>
      </c>
      <c r="AC97" s="38">
        <v>100</v>
      </c>
      <c r="AD97" s="38">
        <v>100</v>
      </c>
      <c r="AE97" s="38">
        <v>100</v>
      </c>
      <c r="AF97" s="38">
        <v>100</v>
      </c>
      <c r="AG97" s="38">
        <v>100</v>
      </c>
      <c r="AH97" s="38">
        <v>100</v>
      </c>
      <c r="AI97" s="38">
        <v>100</v>
      </c>
      <c r="AJ97" s="38">
        <v>-100</v>
      </c>
      <c r="AK97" s="38">
        <f t="shared" si="4"/>
        <v>1200</v>
      </c>
      <c r="AL97" s="221">
        <f t="shared" si="5"/>
        <v>0</v>
      </c>
      <c r="AM97" s="221"/>
    </row>
    <row r="98" spans="1:39" x14ac:dyDescent="0.25">
      <c r="A98" s="77">
        <v>6117</v>
      </c>
      <c r="B98" s="166" t="s">
        <v>165</v>
      </c>
      <c r="C98" s="183">
        <v>100</v>
      </c>
      <c r="D98" s="183">
        <v>100</v>
      </c>
      <c r="E98" s="183">
        <v>100</v>
      </c>
      <c r="F98" s="183">
        <v>100</v>
      </c>
      <c r="G98" s="183">
        <v>100</v>
      </c>
      <c r="H98" s="183">
        <v>100</v>
      </c>
      <c r="I98" s="183">
        <v>100</v>
      </c>
      <c r="J98" s="183">
        <v>100</v>
      </c>
      <c r="K98" s="183">
        <v>100</v>
      </c>
      <c r="L98" s="183">
        <v>100</v>
      </c>
      <c r="M98" s="183">
        <v>100</v>
      </c>
      <c r="N98" s="183">
        <v>100</v>
      </c>
      <c r="O98" s="183">
        <v>100</v>
      </c>
      <c r="P98" s="183">
        <v>100</v>
      </c>
      <c r="Q98" s="77">
        <v>1400</v>
      </c>
      <c r="R98" s="139">
        <f t="shared" si="3"/>
        <v>1</v>
      </c>
      <c r="U98" s="38">
        <v>6117</v>
      </c>
      <c r="V98" s="38" t="s">
        <v>165</v>
      </c>
      <c r="W98" s="38">
        <v>100</v>
      </c>
      <c r="X98" s="38">
        <v>100</v>
      </c>
      <c r="Y98" s="38">
        <v>100</v>
      </c>
      <c r="Z98" s="38">
        <v>100</v>
      </c>
      <c r="AA98" s="38">
        <v>100</v>
      </c>
      <c r="AB98" s="38">
        <v>100</v>
      </c>
      <c r="AC98" s="38">
        <v>100</v>
      </c>
      <c r="AD98" s="38">
        <v>100</v>
      </c>
      <c r="AE98" s="38">
        <v>100</v>
      </c>
      <c r="AF98" s="38">
        <v>100</v>
      </c>
      <c r="AG98" s="38">
        <v>100</v>
      </c>
      <c r="AH98" s="38">
        <v>100</v>
      </c>
      <c r="AI98" s="38">
        <v>100</v>
      </c>
      <c r="AJ98" s="38">
        <v>100</v>
      </c>
      <c r="AK98" s="38">
        <f t="shared" si="4"/>
        <v>1400</v>
      </c>
      <c r="AL98" s="221">
        <f t="shared" si="5"/>
        <v>0</v>
      </c>
      <c r="AM98" s="221"/>
    </row>
    <row r="99" spans="1:39" x14ac:dyDescent="0.25">
      <c r="A99" s="77">
        <v>6201</v>
      </c>
      <c r="B99" s="166" t="s">
        <v>166</v>
      </c>
      <c r="C99" s="183">
        <v>100</v>
      </c>
      <c r="D99" s="183">
        <v>100</v>
      </c>
      <c r="E99" s="183">
        <v>100</v>
      </c>
      <c r="F99" s="183">
        <v>100</v>
      </c>
      <c r="G99" s="183">
        <v>100</v>
      </c>
      <c r="H99" s="183">
        <v>100</v>
      </c>
      <c r="I99" s="183">
        <v>100</v>
      </c>
      <c r="J99" s="183">
        <v>100</v>
      </c>
      <c r="K99" s="183">
        <v>100</v>
      </c>
      <c r="L99" s="183">
        <v>100</v>
      </c>
      <c r="M99" s="183">
        <v>100</v>
      </c>
      <c r="N99" s="183">
        <v>100</v>
      </c>
      <c r="O99" s="183">
        <v>100</v>
      </c>
      <c r="P99" s="183">
        <v>100</v>
      </c>
      <c r="Q99" s="77">
        <v>1400</v>
      </c>
      <c r="R99" s="139">
        <f t="shared" si="3"/>
        <v>1</v>
      </c>
      <c r="U99" s="38">
        <v>6201</v>
      </c>
      <c r="V99" s="38" t="s">
        <v>166</v>
      </c>
      <c r="W99" s="38">
        <v>100</v>
      </c>
      <c r="X99" s="38">
        <v>100</v>
      </c>
      <c r="Y99" s="38">
        <v>100</v>
      </c>
      <c r="Z99" s="38">
        <v>100</v>
      </c>
      <c r="AA99" s="38">
        <v>100</v>
      </c>
      <c r="AB99" s="38">
        <v>100</v>
      </c>
      <c r="AC99" s="38">
        <v>100</v>
      </c>
      <c r="AD99" s="38">
        <v>100</v>
      </c>
      <c r="AE99" s="38">
        <v>100</v>
      </c>
      <c r="AF99" s="38">
        <v>100</v>
      </c>
      <c r="AG99" s="38">
        <v>100</v>
      </c>
      <c r="AH99" s="38">
        <v>100</v>
      </c>
      <c r="AI99" s="38">
        <v>100</v>
      </c>
      <c r="AJ99" s="38">
        <v>100</v>
      </c>
      <c r="AK99" s="38">
        <f t="shared" si="4"/>
        <v>1400</v>
      </c>
      <c r="AL99" s="221">
        <f t="shared" si="5"/>
        <v>0</v>
      </c>
      <c r="AM99" s="221"/>
    </row>
    <row r="100" spans="1:39" x14ac:dyDescent="0.25">
      <c r="A100" s="77">
        <v>6202</v>
      </c>
      <c r="B100" s="166" t="s">
        <v>265</v>
      </c>
      <c r="C100" s="183">
        <v>100</v>
      </c>
      <c r="D100" s="183">
        <v>100</v>
      </c>
      <c r="E100" s="183">
        <v>100</v>
      </c>
      <c r="F100" s="183">
        <v>100</v>
      </c>
      <c r="G100" s="183">
        <v>100</v>
      </c>
      <c r="H100" s="183">
        <v>100</v>
      </c>
      <c r="I100" s="183">
        <v>100</v>
      </c>
      <c r="J100" s="183">
        <v>100</v>
      </c>
      <c r="K100" s="183">
        <v>100</v>
      </c>
      <c r="L100" s="183">
        <v>100</v>
      </c>
      <c r="M100" s="183">
        <v>100</v>
      </c>
      <c r="N100" s="183">
        <v>100</v>
      </c>
      <c r="O100" s="183">
        <v>100</v>
      </c>
      <c r="P100" s="183">
        <v>100</v>
      </c>
      <c r="Q100" s="77">
        <v>1400</v>
      </c>
      <c r="R100" s="139">
        <f t="shared" si="3"/>
        <v>1</v>
      </c>
      <c r="U100" s="38">
        <v>6202</v>
      </c>
      <c r="V100" s="38" t="s">
        <v>265</v>
      </c>
      <c r="W100" s="38">
        <v>100</v>
      </c>
      <c r="X100" s="38">
        <v>100</v>
      </c>
      <c r="Y100" s="38">
        <v>100</v>
      </c>
      <c r="Z100" s="38">
        <v>100</v>
      </c>
      <c r="AA100" s="38">
        <v>100</v>
      </c>
      <c r="AB100" s="38">
        <v>100</v>
      </c>
      <c r="AC100" s="38">
        <v>100</v>
      </c>
      <c r="AD100" s="38">
        <v>100</v>
      </c>
      <c r="AE100" s="38">
        <v>100</v>
      </c>
      <c r="AF100" s="38">
        <v>100</v>
      </c>
      <c r="AG100" s="38">
        <v>100</v>
      </c>
      <c r="AH100" s="38">
        <v>100</v>
      </c>
      <c r="AI100" s="38">
        <v>100</v>
      </c>
      <c r="AJ100" s="38">
        <v>100</v>
      </c>
      <c r="AK100" s="38">
        <f t="shared" si="4"/>
        <v>1400</v>
      </c>
      <c r="AL100" s="221">
        <f t="shared" si="5"/>
        <v>0</v>
      </c>
      <c r="AM100" s="221"/>
    </row>
    <row r="101" spans="1:39" x14ac:dyDescent="0.25">
      <c r="A101" s="77">
        <v>6203</v>
      </c>
      <c r="B101" s="166" t="s">
        <v>246</v>
      </c>
      <c r="C101" s="183">
        <v>100</v>
      </c>
      <c r="D101" s="183">
        <v>100</v>
      </c>
      <c r="E101" s="183">
        <v>100</v>
      </c>
      <c r="F101" s="183">
        <v>100</v>
      </c>
      <c r="G101" s="183">
        <v>100</v>
      </c>
      <c r="H101" s="183">
        <v>100</v>
      </c>
      <c r="I101" s="183">
        <v>100</v>
      </c>
      <c r="J101" s="183">
        <v>100</v>
      </c>
      <c r="K101" s="183">
        <v>100</v>
      </c>
      <c r="L101" s="183">
        <v>100</v>
      </c>
      <c r="M101" s="183">
        <v>100</v>
      </c>
      <c r="N101" s="183">
        <v>100</v>
      </c>
      <c r="O101" s="183">
        <v>100</v>
      </c>
      <c r="P101" s="183">
        <v>100</v>
      </c>
      <c r="Q101" s="77">
        <v>1400</v>
      </c>
      <c r="R101" s="139">
        <f t="shared" si="3"/>
        <v>1</v>
      </c>
      <c r="U101" s="38">
        <v>6203</v>
      </c>
      <c r="V101" s="38" t="s">
        <v>246</v>
      </c>
      <c r="W101" s="38">
        <v>100</v>
      </c>
      <c r="X101" s="38">
        <v>100</v>
      </c>
      <c r="Y101" s="38">
        <v>100</v>
      </c>
      <c r="Z101" s="38">
        <v>100</v>
      </c>
      <c r="AA101" s="38">
        <v>100</v>
      </c>
      <c r="AB101" s="38">
        <v>100</v>
      </c>
      <c r="AC101" s="38">
        <v>100</v>
      </c>
      <c r="AD101" s="38">
        <v>100</v>
      </c>
      <c r="AE101" s="38">
        <v>100</v>
      </c>
      <c r="AF101" s="38">
        <v>100</v>
      </c>
      <c r="AG101" s="38">
        <v>100</v>
      </c>
      <c r="AH101" s="38">
        <v>100</v>
      </c>
      <c r="AI101" s="38">
        <v>100</v>
      </c>
      <c r="AJ101" s="38">
        <v>100</v>
      </c>
      <c r="AK101" s="38">
        <f t="shared" si="4"/>
        <v>1400</v>
      </c>
      <c r="AL101" s="221">
        <f t="shared" si="5"/>
        <v>0</v>
      </c>
      <c r="AM101" s="221"/>
    </row>
    <row r="102" spans="1:39" x14ac:dyDescent="0.25">
      <c r="A102" s="77">
        <v>6204</v>
      </c>
      <c r="B102" s="166" t="s">
        <v>498</v>
      </c>
      <c r="C102" s="183">
        <v>100</v>
      </c>
      <c r="D102" s="183">
        <v>100</v>
      </c>
      <c r="E102" s="183">
        <v>100</v>
      </c>
      <c r="F102" s="183">
        <v>100</v>
      </c>
      <c r="G102" s="183">
        <v>100</v>
      </c>
      <c r="H102" s="183">
        <v>100</v>
      </c>
      <c r="I102" s="183">
        <v>100</v>
      </c>
      <c r="J102" s="183">
        <v>100</v>
      </c>
      <c r="K102" s="183">
        <v>100</v>
      </c>
      <c r="L102" s="183">
        <v>100</v>
      </c>
      <c r="M102" s="183">
        <v>100</v>
      </c>
      <c r="N102" s="183">
        <v>100</v>
      </c>
      <c r="O102" s="183">
        <v>100</v>
      </c>
      <c r="P102" s="183">
        <v>100</v>
      </c>
      <c r="Q102" s="77">
        <v>1400</v>
      </c>
      <c r="R102" s="139">
        <f t="shared" si="3"/>
        <v>1</v>
      </c>
      <c r="U102" s="38">
        <v>6204</v>
      </c>
      <c r="V102" s="38" t="s">
        <v>353</v>
      </c>
      <c r="W102" s="38">
        <v>100</v>
      </c>
      <c r="X102" s="38">
        <v>100</v>
      </c>
      <c r="Y102" s="38">
        <v>100</v>
      </c>
      <c r="Z102" s="38">
        <v>100</v>
      </c>
      <c r="AA102" s="38">
        <v>100</v>
      </c>
      <c r="AB102" s="38">
        <v>100</v>
      </c>
      <c r="AC102" s="38">
        <v>100</v>
      </c>
      <c r="AD102" s="38">
        <v>100</v>
      </c>
      <c r="AE102" s="38">
        <v>100</v>
      </c>
      <c r="AF102" s="38">
        <v>100</v>
      </c>
      <c r="AG102" s="38">
        <v>100</v>
      </c>
      <c r="AH102" s="38">
        <v>100</v>
      </c>
      <c r="AI102" s="38">
        <v>100</v>
      </c>
      <c r="AJ102" s="38">
        <v>100</v>
      </c>
      <c r="AK102" s="38">
        <f t="shared" si="4"/>
        <v>1400</v>
      </c>
      <c r="AL102" s="221">
        <f t="shared" si="5"/>
        <v>0</v>
      </c>
      <c r="AM102" s="221"/>
    </row>
    <row r="103" spans="1:39" x14ac:dyDescent="0.25">
      <c r="A103" s="77">
        <v>6205</v>
      </c>
      <c r="B103" s="166" t="s">
        <v>295</v>
      </c>
      <c r="C103" s="183">
        <v>100</v>
      </c>
      <c r="D103" s="183">
        <v>100</v>
      </c>
      <c r="E103" s="183">
        <v>100</v>
      </c>
      <c r="F103" s="183">
        <v>100</v>
      </c>
      <c r="G103" s="183">
        <v>100</v>
      </c>
      <c r="H103" s="183">
        <v>100</v>
      </c>
      <c r="I103" s="183">
        <v>100</v>
      </c>
      <c r="J103" s="183">
        <v>100</v>
      </c>
      <c r="K103" s="183">
        <v>100</v>
      </c>
      <c r="L103" s="183">
        <v>100</v>
      </c>
      <c r="M103" s="183">
        <v>100</v>
      </c>
      <c r="N103" s="183">
        <v>100</v>
      </c>
      <c r="O103" s="183">
        <v>100</v>
      </c>
      <c r="P103" s="183">
        <v>100</v>
      </c>
      <c r="Q103" s="77">
        <v>1400</v>
      </c>
      <c r="R103" s="139">
        <f t="shared" si="3"/>
        <v>1</v>
      </c>
      <c r="U103" s="38">
        <v>6205</v>
      </c>
      <c r="V103" s="38" t="s">
        <v>295</v>
      </c>
      <c r="W103" s="38">
        <v>100</v>
      </c>
      <c r="X103" s="38">
        <v>100</v>
      </c>
      <c r="Y103" s="38">
        <v>100</v>
      </c>
      <c r="Z103" s="38">
        <v>100</v>
      </c>
      <c r="AA103" s="38">
        <v>100</v>
      </c>
      <c r="AB103" s="38">
        <v>100</v>
      </c>
      <c r="AC103" s="38">
        <v>100</v>
      </c>
      <c r="AD103" s="38">
        <v>100</v>
      </c>
      <c r="AE103" s="38">
        <v>100</v>
      </c>
      <c r="AF103" s="38">
        <v>100</v>
      </c>
      <c r="AG103" s="38">
        <v>100</v>
      </c>
      <c r="AH103" s="38">
        <v>100</v>
      </c>
      <c r="AI103" s="38">
        <v>100</v>
      </c>
      <c r="AJ103" s="38">
        <v>100</v>
      </c>
      <c r="AK103" s="38">
        <f t="shared" si="4"/>
        <v>1400</v>
      </c>
      <c r="AL103" s="221">
        <f t="shared" si="5"/>
        <v>0</v>
      </c>
      <c r="AM103" s="221"/>
    </row>
    <row r="104" spans="1:39" x14ac:dyDescent="0.25">
      <c r="A104" s="77">
        <v>6206</v>
      </c>
      <c r="B104" s="166" t="s">
        <v>296</v>
      </c>
      <c r="C104" s="183">
        <v>100</v>
      </c>
      <c r="D104" s="183">
        <v>100</v>
      </c>
      <c r="E104" s="183">
        <v>100</v>
      </c>
      <c r="F104" s="183">
        <v>100</v>
      </c>
      <c r="G104" s="183">
        <v>100</v>
      </c>
      <c r="H104" s="183">
        <v>100</v>
      </c>
      <c r="I104" s="183">
        <v>100</v>
      </c>
      <c r="J104" s="183">
        <v>100</v>
      </c>
      <c r="K104" s="183">
        <v>100</v>
      </c>
      <c r="L104" s="183">
        <v>100</v>
      </c>
      <c r="M104" s="183">
        <v>100</v>
      </c>
      <c r="N104" s="183">
        <v>100</v>
      </c>
      <c r="O104" s="183">
        <v>100</v>
      </c>
      <c r="P104" s="183">
        <v>100</v>
      </c>
      <c r="Q104" s="77">
        <v>1400</v>
      </c>
      <c r="R104" s="139">
        <f t="shared" si="3"/>
        <v>1</v>
      </c>
      <c r="U104" s="38">
        <v>6206</v>
      </c>
      <c r="V104" s="38" t="s">
        <v>296</v>
      </c>
      <c r="W104" s="38">
        <v>100</v>
      </c>
      <c r="X104" s="38">
        <v>100</v>
      </c>
      <c r="Y104" s="38">
        <v>100</v>
      </c>
      <c r="Z104" s="38">
        <v>100</v>
      </c>
      <c r="AA104" s="38">
        <v>100</v>
      </c>
      <c r="AB104" s="38">
        <v>100</v>
      </c>
      <c r="AC104" s="38">
        <v>100</v>
      </c>
      <c r="AD104" s="38">
        <v>100</v>
      </c>
      <c r="AE104" s="38">
        <v>100</v>
      </c>
      <c r="AF104" s="38">
        <v>100</v>
      </c>
      <c r="AG104" s="38">
        <v>100</v>
      </c>
      <c r="AH104" s="38">
        <v>100</v>
      </c>
      <c r="AI104" s="38">
        <v>100</v>
      </c>
      <c r="AJ104" s="38">
        <v>100</v>
      </c>
      <c r="AK104" s="38">
        <f t="shared" si="4"/>
        <v>1400</v>
      </c>
      <c r="AL104" s="221">
        <f t="shared" si="5"/>
        <v>0</v>
      </c>
      <c r="AM104" s="221"/>
    </row>
    <row r="105" spans="1:39" x14ac:dyDescent="0.25">
      <c r="A105" s="77">
        <v>6301</v>
      </c>
      <c r="B105" s="166" t="s">
        <v>167</v>
      </c>
      <c r="C105" s="183">
        <v>100</v>
      </c>
      <c r="D105" s="183">
        <v>100</v>
      </c>
      <c r="E105" s="183">
        <v>100</v>
      </c>
      <c r="F105" s="183">
        <v>100</v>
      </c>
      <c r="G105" s="183">
        <v>100</v>
      </c>
      <c r="H105" s="183">
        <v>100</v>
      </c>
      <c r="I105" s="183">
        <v>100</v>
      </c>
      <c r="J105" s="183">
        <v>100</v>
      </c>
      <c r="K105" s="183">
        <v>100</v>
      </c>
      <c r="L105" s="183">
        <v>100</v>
      </c>
      <c r="M105" s="183">
        <v>100</v>
      </c>
      <c r="N105" s="183">
        <v>100</v>
      </c>
      <c r="O105" s="183">
        <v>100</v>
      </c>
      <c r="P105" s="183">
        <v>100</v>
      </c>
      <c r="Q105" s="77">
        <v>1400</v>
      </c>
      <c r="R105" s="139">
        <f t="shared" si="3"/>
        <v>1</v>
      </c>
      <c r="U105" s="38">
        <v>6301</v>
      </c>
      <c r="V105" s="38" t="s">
        <v>167</v>
      </c>
      <c r="W105" s="38">
        <v>100</v>
      </c>
      <c r="X105" s="38">
        <v>100</v>
      </c>
      <c r="Y105" s="38">
        <v>100</v>
      </c>
      <c r="Z105" s="38">
        <v>100</v>
      </c>
      <c r="AA105" s="38">
        <v>100</v>
      </c>
      <c r="AB105" s="38">
        <v>100</v>
      </c>
      <c r="AC105" s="38">
        <v>100</v>
      </c>
      <c r="AD105" s="38">
        <v>100</v>
      </c>
      <c r="AE105" s="38">
        <v>100</v>
      </c>
      <c r="AF105" s="38">
        <v>100</v>
      </c>
      <c r="AG105" s="38">
        <v>100</v>
      </c>
      <c r="AH105" s="38">
        <v>100</v>
      </c>
      <c r="AI105" s="38">
        <v>100</v>
      </c>
      <c r="AJ105" s="38">
        <v>100</v>
      </c>
      <c r="AK105" s="38">
        <f t="shared" si="4"/>
        <v>1400</v>
      </c>
      <c r="AL105" s="221">
        <f t="shared" si="5"/>
        <v>0</v>
      </c>
      <c r="AM105" s="221"/>
    </row>
    <row r="106" spans="1:39" x14ac:dyDescent="0.25">
      <c r="A106" s="77">
        <v>6302</v>
      </c>
      <c r="B106" s="166" t="s">
        <v>221</v>
      </c>
      <c r="C106" s="183">
        <v>100</v>
      </c>
      <c r="D106" s="183">
        <v>100</v>
      </c>
      <c r="E106" s="183">
        <v>100</v>
      </c>
      <c r="F106" s="183">
        <v>100</v>
      </c>
      <c r="G106" s="183">
        <v>100</v>
      </c>
      <c r="H106" s="183">
        <v>100</v>
      </c>
      <c r="I106" s="183">
        <v>100</v>
      </c>
      <c r="J106" s="183">
        <v>100</v>
      </c>
      <c r="K106" s="183">
        <v>100</v>
      </c>
      <c r="L106" s="183">
        <v>100</v>
      </c>
      <c r="M106" s="183">
        <v>100</v>
      </c>
      <c r="N106" s="183">
        <v>100</v>
      </c>
      <c r="O106" s="183">
        <v>100</v>
      </c>
      <c r="P106" s="183">
        <v>100</v>
      </c>
      <c r="Q106" s="77">
        <v>1400</v>
      </c>
      <c r="R106" s="139">
        <f t="shared" si="3"/>
        <v>1</v>
      </c>
      <c r="U106" s="38">
        <v>6302</v>
      </c>
      <c r="V106" s="38" t="s">
        <v>354</v>
      </c>
      <c r="W106" s="38">
        <v>100</v>
      </c>
      <c r="X106" s="38">
        <v>100</v>
      </c>
      <c r="Y106" s="38">
        <v>100</v>
      </c>
      <c r="Z106" s="38">
        <v>100</v>
      </c>
      <c r="AA106" s="38">
        <v>100</v>
      </c>
      <c r="AB106" s="38">
        <v>100</v>
      </c>
      <c r="AC106" s="38">
        <v>100</v>
      </c>
      <c r="AD106" s="38">
        <v>100</v>
      </c>
      <c r="AE106" s="38">
        <v>100</v>
      </c>
      <c r="AF106" s="38">
        <v>100</v>
      </c>
      <c r="AG106" s="38">
        <v>100</v>
      </c>
      <c r="AH106" s="38">
        <v>100</v>
      </c>
      <c r="AI106" s="38">
        <v>100</v>
      </c>
      <c r="AJ106" s="38">
        <v>100</v>
      </c>
      <c r="AK106" s="38">
        <f t="shared" si="4"/>
        <v>1400</v>
      </c>
      <c r="AL106" s="221">
        <f t="shared" si="5"/>
        <v>0</v>
      </c>
      <c r="AM106" s="221"/>
    </row>
    <row r="107" spans="1:39" x14ac:dyDescent="0.25">
      <c r="A107" s="77">
        <v>6303</v>
      </c>
      <c r="B107" s="166" t="s">
        <v>297</v>
      </c>
      <c r="C107" s="183">
        <v>100</v>
      </c>
      <c r="D107" s="183">
        <v>100</v>
      </c>
      <c r="E107" s="183">
        <v>100</v>
      </c>
      <c r="F107" s="183">
        <v>100</v>
      </c>
      <c r="G107" s="183">
        <v>100</v>
      </c>
      <c r="H107" s="183">
        <v>100</v>
      </c>
      <c r="I107" s="183">
        <v>100</v>
      </c>
      <c r="J107" s="183">
        <v>100</v>
      </c>
      <c r="K107" s="183">
        <v>100</v>
      </c>
      <c r="L107" s="183">
        <v>100</v>
      </c>
      <c r="M107" s="183">
        <v>100</v>
      </c>
      <c r="N107" s="183">
        <v>100</v>
      </c>
      <c r="O107" s="183">
        <v>100</v>
      </c>
      <c r="P107" s="183">
        <v>100</v>
      </c>
      <c r="Q107" s="77">
        <v>1400</v>
      </c>
      <c r="R107" s="139">
        <f t="shared" si="3"/>
        <v>1</v>
      </c>
      <c r="U107" s="38">
        <v>6303</v>
      </c>
      <c r="V107" s="38" t="s">
        <v>297</v>
      </c>
      <c r="W107" s="38">
        <v>100</v>
      </c>
      <c r="X107" s="38">
        <v>100</v>
      </c>
      <c r="Y107" s="38">
        <v>100</v>
      </c>
      <c r="Z107" s="38">
        <v>100</v>
      </c>
      <c r="AA107" s="38">
        <v>100</v>
      </c>
      <c r="AB107" s="38">
        <v>100</v>
      </c>
      <c r="AC107" s="38">
        <v>100</v>
      </c>
      <c r="AD107" s="38">
        <v>100</v>
      </c>
      <c r="AE107" s="38">
        <v>100</v>
      </c>
      <c r="AF107" s="38">
        <v>100</v>
      </c>
      <c r="AG107" s="38">
        <v>100</v>
      </c>
      <c r="AH107" s="38">
        <v>100</v>
      </c>
      <c r="AI107" s="38">
        <v>100</v>
      </c>
      <c r="AJ107" s="38">
        <v>100</v>
      </c>
      <c r="AK107" s="38">
        <f t="shared" si="4"/>
        <v>1400</v>
      </c>
      <c r="AL107" s="221">
        <f t="shared" si="5"/>
        <v>0</v>
      </c>
      <c r="AM107" s="221"/>
    </row>
    <row r="108" spans="1:39" x14ac:dyDescent="0.25">
      <c r="A108" s="77">
        <v>6304</v>
      </c>
      <c r="B108" s="166" t="s">
        <v>298</v>
      </c>
      <c r="C108" s="183">
        <v>100</v>
      </c>
      <c r="D108" s="183">
        <v>100</v>
      </c>
      <c r="E108" s="183">
        <v>100</v>
      </c>
      <c r="F108" s="183">
        <v>100</v>
      </c>
      <c r="G108" s="183">
        <v>100</v>
      </c>
      <c r="H108" s="183">
        <v>100</v>
      </c>
      <c r="I108" s="183">
        <v>100</v>
      </c>
      <c r="J108" s="183">
        <v>100</v>
      </c>
      <c r="K108" s="183">
        <v>100</v>
      </c>
      <c r="L108" s="183">
        <v>100</v>
      </c>
      <c r="M108" s="183">
        <v>100</v>
      </c>
      <c r="N108" s="183">
        <v>100</v>
      </c>
      <c r="O108" s="183">
        <v>100</v>
      </c>
      <c r="P108" s="183">
        <v>100</v>
      </c>
      <c r="Q108" s="77">
        <v>1400</v>
      </c>
      <c r="R108" s="139">
        <f t="shared" si="3"/>
        <v>1</v>
      </c>
      <c r="U108" s="38">
        <v>6304</v>
      </c>
      <c r="V108" s="38" t="s">
        <v>298</v>
      </c>
      <c r="W108" s="38">
        <v>100</v>
      </c>
      <c r="X108" s="38">
        <v>100</v>
      </c>
      <c r="Y108" s="38">
        <v>100</v>
      </c>
      <c r="Z108" s="38">
        <v>100</v>
      </c>
      <c r="AA108" s="38">
        <v>100</v>
      </c>
      <c r="AB108" s="38">
        <v>100</v>
      </c>
      <c r="AC108" s="38">
        <v>100</v>
      </c>
      <c r="AD108" s="38">
        <v>100</v>
      </c>
      <c r="AE108" s="38">
        <v>100</v>
      </c>
      <c r="AF108" s="38">
        <v>100</v>
      </c>
      <c r="AG108" s="38">
        <v>100</v>
      </c>
      <c r="AH108" s="38">
        <v>100</v>
      </c>
      <c r="AI108" s="38">
        <v>100</v>
      </c>
      <c r="AJ108" s="38">
        <v>100</v>
      </c>
      <c r="AK108" s="38">
        <f t="shared" si="4"/>
        <v>1400</v>
      </c>
      <c r="AL108" s="221">
        <f t="shared" si="5"/>
        <v>0</v>
      </c>
      <c r="AM108" s="221"/>
    </row>
    <row r="109" spans="1:39" x14ac:dyDescent="0.25">
      <c r="A109" s="77">
        <v>6305</v>
      </c>
      <c r="B109" s="166" t="s">
        <v>299</v>
      </c>
      <c r="C109" s="183">
        <v>100</v>
      </c>
      <c r="D109" s="183">
        <v>100</v>
      </c>
      <c r="E109" s="183">
        <v>100</v>
      </c>
      <c r="F109" s="183">
        <v>100</v>
      </c>
      <c r="G109" s="183">
        <v>100</v>
      </c>
      <c r="H109" s="183">
        <v>100</v>
      </c>
      <c r="I109" s="183">
        <v>100</v>
      </c>
      <c r="J109" s="183">
        <v>100</v>
      </c>
      <c r="K109" s="183">
        <v>100</v>
      </c>
      <c r="L109" s="183">
        <v>100</v>
      </c>
      <c r="M109" s="183">
        <v>100</v>
      </c>
      <c r="N109" s="183">
        <v>100</v>
      </c>
      <c r="O109" s="183">
        <v>100</v>
      </c>
      <c r="P109" s="183">
        <v>100</v>
      </c>
      <c r="Q109" s="77">
        <v>1400</v>
      </c>
      <c r="R109" s="139">
        <f t="shared" si="3"/>
        <v>1</v>
      </c>
      <c r="U109" s="38">
        <v>6305</v>
      </c>
      <c r="V109" s="38" t="s">
        <v>299</v>
      </c>
      <c r="W109" s="38">
        <v>100</v>
      </c>
      <c r="X109" s="38">
        <v>100</v>
      </c>
      <c r="Y109" s="38">
        <v>100</v>
      </c>
      <c r="Z109" s="38">
        <v>100</v>
      </c>
      <c r="AA109" s="38">
        <v>100</v>
      </c>
      <c r="AB109" s="38">
        <v>100</v>
      </c>
      <c r="AC109" s="38">
        <v>100</v>
      </c>
      <c r="AD109" s="38">
        <v>100</v>
      </c>
      <c r="AE109" s="38">
        <v>100</v>
      </c>
      <c r="AF109" s="38">
        <v>100</v>
      </c>
      <c r="AG109" s="38">
        <v>100</v>
      </c>
      <c r="AH109" s="38">
        <v>100</v>
      </c>
      <c r="AI109" s="38">
        <v>100</v>
      </c>
      <c r="AJ109" s="38">
        <v>100</v>
      </c>
      <c r="AK109" s="38">
        <f t="shared" si="4"/>
        <v>1400</v>
      </c>
      <c r="AL109" s="221">
        <f t="shared" si="5"/>
        <v>0</v>
      </c>
      <c r="AM109" s="221"/>
    </row>
    <row r="110" spans="1:39" x14ac:dyDescent="0.25">
      <c r="A110" s="77">
        <v>6306</v>
      </c>
      <c r="B110" s="166" t="s">
        <v>168</v>
      </c>
      <c r="C110" s="183">
        <v>100</v>
      </c>
      <c r="D110" s="183">
        <v>100</v>
      </c>
      <c r="E110" s="183">
        <v>100</v>
      </c>
      <c r="F110" s="183">
        <v>100</v>
      </c>
      <c r="G110" s="183">
        <v>100</v>
      </c>
      <c r="H110" s="183">
        <v>100</v>
      </c>
      <c r="I110" s="183">
        <v>100</v>
      </c>
      <c r="J110" s="183">
        <v>100</v>
      </c>
      <c r="K110" s="183">
        <v>100</v>
      </c>
      <c r="L110" s="183">
        <v>100</v>
      </c>
      <c r="M110" s="183">
        <v>100</v>
      </c>
      <c r="N110" s="183">
        <v>100</v>
      </c>
      <c r="O110" s="183">
        <v>100</v>
      </c>
      <c r="P110" s="183">
        <v>100</v>
      </c>
      <c r="Q110" s="77">
        <v>1400</v>
      </c>
      <c r="R110" s="139">
        <f t="shared" si="3"/>
        <v>1</v>
      </c>
      <c r="U110" s="38">
        <v>6306</v>
      </c>
      <c r="V110" s="38" t="s">
        <v>168</v>
      </c>
      <c r="W110" s="38">
        <v>100</v>
      </c>
      <c r="X110" s="38">
        <v>100</v>
      </c>
      <c r="Y110" s="38">
        <v>100</v>
      </c>
      <c r="Z110" s="38">
        <v>100</v>
      </c>
      <c r="AA110" s="38">
        <v>100</v>
      </c>
      <c r="AB110" s="38">
        <v>100</v>
      </c>
      <c r="AC110" s="38">
        <v>100</v>
      </c>
      <c r="AD110" s="38">
        <v>100</v>
      </c>
      <c r="AE110" s="38">
        <v>100</v>
      </c>
      <c r="AF110" s="38">
        <v>100</v>
      </c>
      <c r="AG110" s="38">
        <v>100</v>
      </c>
      <c r="AH110" s="38">
        <v>100</v>
      </c>
      <c r="AI110" s="38">
        <v>100</v>
      </c>
      <c r="AJ110" s="38">
        <v>100</v>
      </c>
      <c r="AK110" s="38">
        <f t="shared" si="4"/>
        <v>1400</v>
      </c>
      <c r="AL110" s="221">
        <f t="shared" si="5"/>
        <v>0</v>
      </c>
      <c r="AM110" s="221"/>
    </row>
    <row r="111" spans="1:39" x14ac:dyDescent="0.25">
      <c r="A111" s="77">
        <v>6307</v>
      </c>
      <c r="B111" s="166" t="s">
        <v>51</v>
      </c>
      <c r="C111" s="183">
        <v>100</v>
      </c>
      <c r="D111" s="183">
        <v>100</v>
      </c>
      <c r="E111" s="183">
        <v>100</v>
      </c>
      <c r="F111" s="183">
        <v>100</v>
      </c>
      <c r="G111" s="183">
        <v>100</v>
      </c>
      <c r="H111" s="183">
        <v>100</v>
      </c>
      <c r="I111" s="183">
        <v>100</v>
      </c>
      <c r="J111" s="183">
        <v>100</v>
      </c>
      <c r="K111" s="183">
        <v>100</v>
      </c>
      <c r="L111" s="183">
        <v>100</v>
      </c>
      <c r="M111" s="183">
        <v>100</v>
      </c>
      <c r="N111" s="183">
        <v>100</v>
      </c>
      <c r="O111" s="183">
        <v>100</v>
      </c>
      <c r="P111" s="183">
        <v>100</v>
      </c>
      <c r="Q111" s="77">
        <v>1400</v>
      </c>
      <c r="R111" s="139">
        <f t="shared" si="3"/>
        <v>1</v>
      </c>
      <c r="U111" s="38">
        <v>6307</v>
      </c>
      <c r="V111" s="38" t="s">
        <v>51</v>
      </c>
      <c r="W111" s="38">
        <v>100</v>
      </c>
      <c r="X111" s="38">
        <v>100</v>
      </c>
      <c r="Y111" s="38">
        <v>100</v>
      </c>
      <c r="Z111" s="38">
        <v>100</v>
      </c>
      <c r="AA111" s="38">
        <v>100</v>
      </c>
      <c r="AB111" s="38">
        <v>100</v>
      </c>
      <c r="AC111" s="38">
        <v>100</v>
      </c>
      <c r="AD111" s="38">
        <v>100</v>
      </c>
      <c r="AE111" s="38">
        <v>100</v>
      </c>
      <c r="AF111" s="38">
        <v>100</v>
      </c>
      <c r="AG111" s="38">
        <v>100</v>
      </c>
      <c r="AH111" s="38">
        <v>100</v>
      </c>
      <c r="AI111" s="38">
        <v>100</v>
      </c>
      <c r="AJ111" s="38">
        <v>100</v>
      </c>
      <c r="AK111" s="38">
        <f t="shared" si="4"/>
        <v>1400</v>
      </c>
      <c r="AL111" s="221">
        <f t="shared" si="5"/>
        <v>0</v>
      </c>
      <c r="AM111" s="221"/>
    </row>
    <row r="112" spans="1:39" x14ac:dyDescent="0.25">
      <c r="A112" s="77">
        <v>6308</v>
      </c>
      <c r="B112" s="166" t="s">
        <v>259</v>
      </c>
      <c r="C112" s="183">
        <v>100</v>
      </c>
      <c r="D112" s="183">
        <v>100</v>
      </c>
      <c r="E112" s="183">
        <v>100</v>
      </c>
      <c r="F112" s="183">
        <v>100</v>
      </c>
      <c r="G112" s="183">
        <v>100</v>
      </c>
      <c r="H112" s="183">
        <v>100</v>
      </c>
      <c r="I112" s="183">
        <v>100</v>
      </c>
      <c r="J112" s="183">
        <v>100</v>
      </c>
      <c r="K112" s="183">
        <v>100</v>
      </c>
      <c r="L112" s="183">
        <v>100</v>
      </c>
      <c r="M112" s="183">
        <v>100</v>
      </c>
      <c r="N112" s="183">
        <v>100</v>
      </c>
      <c r="O112" s="183">
        <v>-100</v>
      </c>
      <c r="P112" s="183">
        <v>-100</v>
      </c>
      <c r="Q112" s="77">
        <v>1000</v>
      </c>
      <c r="R112" s="139">
        <f t="shared" si="3"/>
        <v>0.84615384615384615</v>
      </c>
      <c r="U112" s="38">
        <v>6308</v>
      </c>
      <c r="V112" s="38" t="s">
        <v>259</v>
      </c>
      <c r="W112" s="38">
        <v>100</v>
      </c>
      <c r="X112" s="38">
        <v>100</v>
      </c>
      <c r="Y112" s="38">
        <v>100</v>
      </c>
      <c r="Z112" s="38">
        <v>100</v>
      </c>
      <c r="AA112" s="38">
        <v>100</v>
      </c>
      <c r="AB112" s="38">
        <v>100</v>
      </c>
      <c r="AC112" s="38">
        <v>100</v>
      </c>
      <c r="AD112" s="38">
        <v>100</v>
      </c>
      <c r="AE112" s="38">
        <v>100</v>
      </c>
      <c r="AF112" s="38">
        <v>100</v>
      </c>
      <c r="AG112" s="38">
        <v>100</v>
      </c>
      <c r="AH112" s="38">
        <v>100</v>
      </c>
      <c r="AI112" s="38">
        <v>-100</v>
      </c>
      <c r="AJ112" s="38">
        <v>-100</v>
      </c>
      <c r="AK112" s="38">
        <f t="shared" si="4"/>
        <v>1000</v>
      </c>
      <c r="AL112" s="221">
        <f t="shared" si="5"/>
        <v>0</v>
      </c>
      <c r="AM112" s="221"/>
    </row>
    <row r="113" spans="1:39" x14ac:dyDescent="0.25">
      <c r="A113" s="77">
        <v>6309</v>
      </c>
      <c r="B113" s="166" t="s">
        <v>243</v>
      </c>
      <c r="C113" s="183">
        <v>100</v>
      </c>
      <c r="D113" s="183">
        <v>100</v>
      </c>
      <c r="E113" s="183">
        <v>100</v>
      </c>
      <c r="F113" s="183">
        <v>100</v>
      </c>
      <c r="G113" s="183">
        <v>100</v>
      </c>
      <c r="H113" s="183">
        <v>100</v>
      </c>
      <c r="I113" s="183">
        <v>100</v>
      </c>
      <c r="J113" s="183">
        <v>100</v>
      </c>
      <c r="K113" s="183">
        <v>100</v>
      </c>
      <c r="L113" s="183">
        <v>100</v>
      </c>
      <c r="M113" s="183">
        <v>100</v>
      </c>
      <c r="N113" s="183">
        <v>100</v>
      </c>
      <c r="O113" s="183">
        <v>100</v>
      </c>
      <c r="P113" s="183">
        <v>100</v>
      </c>
      <c r="Q113" s="77">
        <v>1400</v>
      </c>
      <c r="R113" s="139">
        <f t="shared" si="3"/>
        <v>1</v>
      </c>
      <c r="U113" s="38">
        <v>6309</v>
      </c>
      <c r="V113" s="38" t="s">
        <v>243</v>
      </c>
      <c r="W113" s="38">
        <v>100</v>
      </c>
      <c r="X113" s="38">
        <v>100</v>
      </c>
      <c r="Y113" s="38">
        <v>100</v>
      </c>
      <c r="Z113" s="38">
        <v>100</v>
      </c>
      <c r="AA113" s="38">
        <v>100</v>
      </c>
      <c r="AB113" s="38">
        <v>100</v>
      </c>
      <c r="AC113" s="38">
        <v>100</v>
      </c>
      <c r="AD113" s="38">
        <v>100</v>
      </c>
      <c r="AE113" s="38">
        <v>100</v>
      </c>
      <c r="AF113" s="38">
        <v>100</v>
      </c>
      <c r="AG113" s="38">
        <v>100</v>
      </c>
      <c r="AH113" s="38">
        <v>100</v>
      </c>
      <c r="AI113" s="38">
        <v>100</v>
      </c>
      <c r="AJ113" s="38">
        <v>100</v>
      </c>
      <c r="AK113" s="38">
        <f t="shared" si="4"/>
        <v>1400</v>
      </c>
      <c r="AL113" s="221">
        <f t="shared" si="5"/>
        <v>0</v>
      </c>
      <c r="AM113" s="221"/>
    </row>
    <row r="114" spans="1:39" x14ac:dyDescent="0.25">
      <c r="A114" s="77">
        <v>6310</v>
      </c>
      <c r="B114" s="166" t="s">
        <v>63</v>
      </c>
      <c r="C114" s="183">
        <v>100</v>
      </c>
      <c r="D114" s="183">
        <v>100</v>
      </c>
      <c r="E114" s="183">
        <v>100</v>
      </c>
      <c r="F114" s="183">
        <v>100</v>
      </c>
      <c r="G114" s="183">
        <v>100</v>
      </c>
      <c r="H114" s="183">
        <v>100</v>
      </c>
      <c r="I114" s="183">
        <v>100</v>
      </c>
      <c r="J114" s="183">
        <v>100</v>
      </c>
      <c r="K114" s="183">
        <v>100</v>
      </c>
      <c r="L114" s="183">
        <v>100</v>
      </c>
      <c r="M114" s="183">
        <v>100</v>
      </c>
      <c r="N114" s="183">
        <v>100</v>
      </c>
      <c r="O114" s="183">
        <v>100</v>
      </c>
      <c r="P114" s="183">
        <v>100</v>
      </c>
      <c r="Q114" s="77">
        <v>1400</v>
      </c>
      <c r="R114" s="139">
        <f t="shared" si="3"/>
        <v>1</v>
      </c>
      <c r="U114" s="38">
        <v>6310</v>
      </c>
      <c r="V114" s="38" t="s">
        <v>63</v>
      </c>
      <c r="W114" s="38">
        <v>100</v>
      </c>
      <c r="X114" s="38">
        <v>100</v>
      </c>
      <c r="Y114" s="38">
        <v>100</v>
      </c>
      <c r="Z114" s="38">
        <v>100</v>
      </c>
      <c r="AA114" s="38">
        <v>100</v>
      </c>
      <c r="AB114" s="38">
        <v>100</v>
      </c>
      <c r="AC114" s="38">
        <v>100</v>
      </c>
      <c r="AD114" s="38">
        <v>100</v>
      </c>
      <c r="AE114" s="38">
        <v>100</v>
      </c>
      <c r="AF114" s="38">
        <v>100</v>
      </c>
      <c r="AG114" s="38">
        <v>100</v>
      </c>
      <c r="AH114" s="38">
        <v>100</v>
      </c>
      <c r="AI114" s="38">
        <v>100</v>
      </c>
      <c r="AJ114" s="38">
        <v>100</v>
      </c>
      <c r="AK114" s="38">
        <f t="shared" si="4"/>
        <v>1400</v>
      </c>
      <c r="AL114" s="221">
        <f t="shared" si="5"/>
        <v>0</v>
      </c>
      <c r="AM114" s="221"/>
    </row>
    <row r="115" spans="1:39" x14ac:dyDescent="0.25">
      <c r="A115" s="77">
        <v>7101</v>
      </c>
      <c r="B115" s="166" t="s">
        <v>30</v>
      </c>
      <c r="C115" s="183">
        <v>100</v>
      </c>
      <c r="D115" s="183">
        <v>100</v>
      </c>
      <c r="E115" s="183">
        <v>100</v>
      </c>
      <c r="F115" s="183">
        <v>100</v>
      </c>
      <c r="G115" s="183">
        <v>100</v>
      </c>
      <c r="H115" s="183">
        <v>100</v>
      </c>
      <c r="I115" s="183">
        <v>100</v>
      </c>
      <c r="J115" s="183">
        <v>100</v>
      </c>
      <c r="K115" s="183">
        <v>100</v>
      </c>
      <c r="L115" s="183">
        <v>100</v>
      </c>
      <c r="M115" s="183">
        <v>100</v>
      </c>
      <c r="N115" s="183">
        <v>100</v>
      </c>
      <c r="O115" s="183">
        <v>100</v>
      </c>
      <c r="P115" s="183">
        <v>100</v>
      </c>
      <c r="Q115" s="77">
        <v>1400</v>
      </c>
      <c r="R115" s="139">
        <f t="shared" si="3"/>
        <v>1</v>
      </c>
      <c r="U115" s="38">
        <v>7101</v>
      </c>
      <c r="V115" s="38" t="s">
        <v>30</v>
      </c>
      <c r="W115" s="38">
        <v>100</v>
      </c>
      <c r="X115" s="38">
        <v>100</v>
      </c>
      <c r="Y115" s="38">
        <v>100</v>
      </c>
      <c r="Z115" s="38">
        <v>100</v>
      </c>
      <c r="AA115" s="38">
        <v>100</v>
      </c>
      <c r="AB115" s="38">
        <v>100</v>
      </c>
      <c r="AC115" s="38">
        <v>100</v>
      </c>
      <c r="AD115" s="38">
        <v>100</v>
      </c>
      <c r="AE115" s="38">
        <v>100</v>
      </c>
      <c r="AF115" s="38">
        <v>100</v>
      </c>
      <c r="AG115" s="38">
        <v>100</v>
      </c>
      <c r="AH115" s="38">
        <v>100</v>
      </c>
      <c r="AI115" s="38">
        <v>100</v>
      </c>
      <c r="AJ115" s="38">
        <v>100</v>
      </c>
      <c r="AK115" s="38">
        <f t="shared" si="4"/>
        <v>1400</v>
      </c>
      <c r="AL115" s="221">
        <f t="shared" si="5"/>
        <v>0</v>
      </c>
      <c r="AM115" s="221"/>
    </row>
    <row r="116" spans="1:39" x14ac:dyDescent="0.25">
      <c r="A116" s="77">
        <v>7102</v>
      </c>
      <c r="B116" s="166" t="s">
        <v>169</v>
      </c>
      <c r="C116" s="183">
        <v>100</v>
      </c>
      <c r="D116" s="183">
        <v>100</v>
      </c>
      <c r="E116" s="183">
        <v>100</v>
      </c>
      <c r="F116" s="183">
        <v>100</v>
      </c>
      <c r="G116" s="183">
        <v>100</v>
      </c>
      <c r="H116" s="183">
        <v>100</v>
      </c>
      <c r="I116" s="183">
        <v>100</v>
      </c>
      <c r="J116" s="183">
        <v>100</v>
      </c>
      <c r="K116" s="183">
        <v>100</v>
      </c>
      <c r="L116" s="183">
        <v>100</v>
      </c>
      <c r="M116" s="183">
        <v>100</v>
      </c>
      <c r="N116" s="183">
        <v>100</v>
      </c>
      <c r="O116" s="183">
        <v>100</v>
      </c>
      <c r="P116" s="183">
        <v>100</v>
      </c>
      <c r="Q116" s="77">
        <v>1400</v>
      </c>
      <c r="R116" s="139">
        <f t="shared" si="3"/>
        <v>1</v>
      </c>
      <c r="U116" s="38">
        <v>7102</v>
      </c>
      <c r="V116" s="38" t="s">
        <v>383</v>
      </c>
      <c r="W116" s="38">
        <v>100</v>
      </c>
      <c r="X116" s="38">
        <v>100</v>
      </c>
      <c r="Y116" s="38">
        <v>100</v>
      </c>
      <c r="Z116" s="38">
        <v>100</v>
      </c>
      <c r="AA116" s="38">
        <v>100</v>
      </c>
      <c r="AB116" s="38">
        <v>100</v>
      </c>
      <c r="AC116" s="38">
        <v>100</v>
      </c>
      <c r="AD116" s="38">
        <v>100</v>
      </c>
      <c r="AE116" s="38">
        <v>100</v>
      </c>
      <c r="AF116" s="38">
        <v>100</v>
      </c>
      <c r="AG116" s="38">
        <v>100</v>
      </c>
      <c r="AH116" s="38">
        <v>100</v>
      </c>
      <c r="AI116" s="38">
        <v>100</v>
      </c>
      <c r="AJ116" s="38">
        <v>100</v>
      </c>
      <c r="AK116" s="38">
        <f t="shared" si="4"/>
        <v>1400</v>
      </c>
      <c r="AL116" s="221">
        <f t="shared" si="5"/>
        <v>0</v>
      </c>
      <c r="AM116" s="221"/>
    </row>
    <row r="117" spans="1:39" x14ac:dyDescent="0.25">
      <c r="A117" s="77">
        <v>7103</v>
      </c>
      <c r="B117" s="166" t="s">
        <v>138</v>
      </c>
      <c r="C117" s="183">
        <v>100</v>
      </c>
      <c r="D117" s="183">
        <v>100</v>
      </c>
      <c r="E117" s="183">
        <v>100</v>
      </c>
      <c r="F117" s="183">
        <v>100</v>
      </c>
      <c r="G117" s="183">
        <v>100</v>
      </c>
      <c r="H117" s="183">
        <v>100</v>
      </c>
      <c r="I117" s="183">
        <v>100</v>
      </c>
      <c r="J117" s="183">
        <v>100</v>
      </c>
      <c r="K117" s="183">
        <v>100</v>
      </c>
      <c r="L117" s="183">
        <v>100</v>
      </c>
      <c r="M117" s="183">
        <v>100</v>
      </c>
      <c r="N117" s="183">
        <v>100</v>
      </c>
      <c r="O117" s="183">
        <v>100</v>
      </c>
      <c r="P117" s="183">
        <v>100</v>
      </c>
      <c r="Q117" s="77">
        <v>1400</v>
      </c>
      <c r="R117" s="139">
        <f t="shared" si="3"/>
        <v>1</v>
      </c>
      <c r="U117" s="38">
        <v>7103</v>
      </c>
      <c r="V117" s="38" t="s">
        <v>138</v>
      </c>
      <c r="W117" s="38">
        <v>100</v>
      </c>
      <c r="X117" s="38">
        <v>100</v>
      </c>
      <c r="Y117" s="38">
        <v>100</v>
      </c>
      <c r="Z117" s="38">
        <v>100</v>
      </c>
      <c r="AA117" s="38">
        <v>100</v>
      </c>
      <c r="AB117" s="38">
        <v>100</v>
      </c>
      <c r="AC117" s="38">
        <v>100</v>
      </c>
      <c r="AD117" s="38">
        <v>100</v>
      </c>
      <c r="AE117" s="38">
        <v>100</v>
      </c>
      <c r="AF117" s="38">
        <v>100</v>
      </c>
      <c r="AG117" s="38">
        <v>100</v>
      </c>
      <c r="AH117" s="38">
        <v>100</v>
      </c>
      <c r="AI117" s="38">
        <v>100</v>
      </c>
      <c r="AJ117" s="38">
        <v>100</v>
      </c>
      <c r="AK117" s="38">
        <f t="shared" si="4"/>
        <v>1400</v>
      </c>
      <c r="AL117" s="221">
        <f t="shared" si="5"/>
        <v>0</v>
      </c>
      <c r="AM117" s="221"/>
    </row>
    <row r="118" spans="1:39" x14ac:dyDescent="0.25">
      <c r="A118" s="77">
        <v>7104</v>
      </c>
      <c r="B118" s="166" t="s">
        <v>222</v>
      </c>
      <c r="C118" s="183">
        <v>100</v>
      </c>
      <c r="D118" s="183">
        <v>100</v>
      </c>
      <c r="E118" s="183">
        <v>100</v>
      </c>
      <c r="F118" s="183">
        <v>100</v>
      </c>
      <c r="G118" s="183">
        <v>100</v>
      </c>
      <c r="H118" s="183">
        <v>100</v>
      </c>
      <c r="I118" s="183">
        <v>100</v>
      </c>
      <c r="J118" s="183">
        <v>100</v>
      </c>
      <c r="K118" s="183">
        <v>100</v>
      </c>
      <c r="L118" s="183">
        <v>100</v>
      </c>
      <c r="M118" s="183">
        <v>100</v>
      </c>
      <c r="N118" s="183">
        <v>100</v>
      </c>
      <c r="O118" s="183">
        <v>100</v>
      </c>
      <c r="P118" s="183">
        <v>50</v>
      </c>
      <c r="Q118" s="77">
        <v>1350</v>
      </c>
      <c r="R118" s="139">
        <f t="shared" si="3"/>
        <v>0.98076923076923073</v>
      </c>
      <c r="U118" s="38">
        <v>7104</v>
      </c>
      <c r="V118" s="38" t="s">
        <v>222</v>
      </c>
      <c r="W118" s="38">
        <v>100</v>
      </c>
      <c r="X118" s="38">
        <v>100</v>
      </c>
      <c r="Y118" s="38">
        <v>100</v>
      </c>
      <c r="Z118" s="38">
        <v>100</v>
      </c>
      <c r="AA118" s="38">
        <v>100</v>
      </c>
      <c r="AB118" s="38">
        <v>100</v>
      </c>
      <c r="AC118" s="38">
        <v>100</v>
      </c>
      <c r="AD118" s="38">
        <v>100</v>
      </c>
      <c r="AE118" s="38">
        <v>100</v>
      </c>
      <c r="AF118" s="38">
        <v>100</v>
      </c>
      <c r="AG118" s="38">
        <v>100</v>
      </c>
      <c r="AH118" s="38">
        <v>100</v>
      </c>
      <c r="AI118" s="38">
        <v>100</v>
      </c>
      <c r="AJ118" s="38">
        <v>50</v>
      </c>
      <c r="AK118" s="38">
        <f t="shared" si="4"/>
        <v>1350</v>
      </c>
      <c r="AL118" s="221">
        <f t="shared" si="5"/>
        <v>0</v>
      </c>
      <c r="AM118" s="221"/>
    </row>
    <row r="119" spans="1:39" x14ac:dyDescent="0.25">
      <c r="A119" s="77">
        <v>7105</v>
      </c>
      <c r="B119" s="166" t="s">
        <v>53</v>
      </c>
      <c r="C119" s="183">
        <v>100</v>
      </c>
      <c r="D119" s="183">
        <v>100</v>
      </c>
      <c r="E119" s="183">
        <v>100</v>
      </c>
      <c r="F119" s="183">
        <v>100</v>
      </c>
      <c r="G119" s="183">
        <v>100</v>
      </c>
      <c r="H119" s="183">
        <v>100</v>
      </c>
      <c r="I119" s="183">
        <v>100</v>
      </c>
      <c r="J119" s="183">
        <v>100</v>
      </c>
      <c r="K119" s="183">
        <v>100</v>
      </c>
      <c r="L119" s="183">
        <v>100</v>
      </c>
      <c r="M119" s="183">
        <v>100</v>
      </c>
      <c r="N119" s="183">
        <v>100</v>
      </c>
      <c r="O119" s="183">
        <v>100</v>
      </c>
      <c r="P119" s="183">
        <v>50</v>
      </c>
      <c r="Q119" s="77">
        <v>1350</v>
      </c>
      <c r="R119" s="139">
        <f t="shared" si="3"/>
        <v>0.98076923076923073</v>
      </c>
      <c r="U119" s="38">
        <v>7105</v>
      </c>
      <c r="V119" s="38" t="s">
        <v>53</v>
      </c>
      <c r="W119" s="38">
        <v>100</v>
      </c>
      <c r="X119" s="38">
        <v>100</v>
      </c>
      <c r="Y119" s="38">
        <v>100</v>
      </c>
      <c r="Z119" s="38">
        <v>100</v>
      </c>
      <c r="AA119" s="38">
        <v>100</v>
      </c>
      <c r="AB119" s="38">
        <v>100</v>
      </c>
      <c r="AC119" s="38">
        <v>100</v>
      </c>
      <c r="AD119" s="38">
        <v>100</v>
      </c>
      <c r="AE119" s="38">
        <v>100</v>
      </c>
      <c r="AF119" s="38">
        <v>100</v>
      </c>
      <c r="AG119" s="38">
        <v>100</v>
      </c>
      <c r="AH119" s="38">
        <v>100</v>
      </c>
      <c r="AI119" s="38">
        <v>100</v>
      </c>
      <c r="AJ119" s="38">
        <v>50</v>
      </c>
      <c r="AK119" s="38">
        <f t="shared" si="4"/>
        <v>1350</v>
      </c>
      <c r="AL119" s="221">
        <f t="shared" si="5"/>
        <v>0</v>
      </c>
      <c r="AM119" s="221"/>
    </row>
    <row r="120" spans="1:39" x14ac:dyDescent="0.25">
      <c r="A120" s="77">
        <v>7106</v>
      </c>
      <c r="B120" s="166" t="s">
        <v>170</v>
      </c>
      <c r="C120" s="183">
        <v>100</v>
      </c>
      <c r="D120" s="183">
        <v>100</v>
      </c>
      <c r="E120" s="183">
        <v>100</v>
      </c>
      <c r="F120" s="183">
        <v>100</v>
      </c>
      <c r="G120" s="183">
        <v>100</v>
      </c>
      <c r="H120" s="183">
        <v>100</v>
      </c>
      <c r="I120" s="183">
        <v>100</v>
      </c>
      <c r="J120" s="183">
        <v>100</v>
      </c>
      <c r="K120" s="183">
        <v>100</v>
      </c>
      <c r="L120" s="183">
        <v>100</v>
      </c>
      <c r="M120" s="183">
        <v>100</v>
      </c>
      <c r="N120" s="183">
        <v>100</v>
      </c>
      <c r="O120" s="183">
        <v>100</v>
      </c>
      <c r="P120" s="183">
        <v>50</v>
      </c>
      <c r="Q120" s="77">
        <v>1350</v>
      </c>
      <c r="R120" s="139">
        <f t="shared" si="3"/>
        <v>0.98076923076923073</v>
      </c>
      <c r="U120" s="38">
        <v>7106</v>
      </c>
      <c r="V120" s="38" t="s">
        <v>170</v>
      </c>
      <c r="W120" s="38">
        <v>100</v>
      </c>
      <c r="X120" s="38">
        <v>100</v>
      </c>
      <c r="Y120" s="38">
        <v>100</v>
      </c>
      <c r="Z120" s="38">
        <v>100</v>
      </c>
      <c r="AA120" s="38">
        <v>100</v>
      </c>
      <c r="AB120" s="38">
        <v>100</v>
      </c>
      <c r="AC120" s="38">
        <v>100</v>
      </c>
      <c r="AD120" s="38">
        <v>100</v>
      </c>
      <c r="AE120" s="38">
        <v>100</v>
      </c>
      <c r="AF120" s="38">
        <v>100</v>
      </c>
      <c r="AG120" s="38">
        <v>100</v>
      </c>
      <c r="AH120" s="38">
        <v>100</v>
      </c>
      <c r="AI120" s="38">
        <v>100</v>
      </c>
      <c r="AJ120" s="38">
        <v>50</v>
      </c>
      <c r="AK120" s="38">
        <f t="shared" si="4"/>
        <v>1350</v>
      </c>
      <c r="AL120" s="221">
        <f t="shared" si="5"/>
        <v>0</v>
      </c>
      <c r="AM120" s="221"/>
    </row>
    <row r="121" spans="1:39" x14ac:dyDescent="0.25">
      <c r="A121" s="77">
        <v>7107</v>
      </c>
      <c r="B121" s="166" t="s">
        <v>62</v>
      </c>
      <c r="C121" s="183">
        <v>100</v>
      </c>
      <c r="D121" s="183">
        <v>100</v>
      </c>
      <c r="E121" s="183">
        <v>100</v>
      </c>
      <c r="F121" s="183">
        <v>100</v>
      </c>
      <c r="G121" s="183">
        <v>100</v>
      </c>
      <c r="H121" s="183">
        <v>100</v>
      </c>
      <c r="I121" s="183">
        <v>100</v>
      </c>
      <c r="J121" s="183">
        <v>100</v>
      </c>
      <c r="K121" s="183">
        <v>100</v>
      </c>
      <c r="L121" s="183">
        <v>100</v>
      </c>
      <c r="M121" s="183">
        <v>100</v>
      </c>
      <c r="N121" s="183">
        <v>100</v>
      </c>
      <c r="O121" s="183">
        <v>100</v>
      </c>
      <c r="P121" s="183">
        <v>50</v>
      </c>
      <c r="Q121" s="77">
        <v>1350</v>
      </c>
      <c r="R121" s="139">
        <f t="shared" si="3"/>
        <v>0.98076923076923073</v>
      </c>
      <c r="U121" s="38">
        <v>7107</v>
      </c>
      <c r="V121" s="38" t="s">
        <v>62</v>
      </c>
      <c r="W121" s="38">
        <v>100</v>
      </c>
      <c r="X121" s="38">
        <v>100</v>
      </c>
      <c r="Y121" s="38">
        <v>100</v>
      </c>
      <c r="Z121" s="38">
        <v>100</v>
      </c>
      <c r="AA121" s="38">
        <v>100</v>
      </c>
      <c r="AB121" s="38">
        <v>100</v>
      </c>
      <c r="AC121" s="38">
        <v>100</v>
      </c>
      <c r="AD121" s="38">
        <v>100</v>
      </c>
      <c r="AE121" s="38">
        <v>100</v>
      </c>
      <c r="AF121" s="38">
        <v>100</v>
      </c>
      <c r="AG121" s="38">
        <v>100</v>
      </c>
      <c r="AH121" s="38">
        <v>100</v>
      </c>
      <c r="AI121" s="38">
        <v>100</v>
      </c>
      <c r="AJ121" s="38">
        <v>50</v>
      </c>
      <c r="AK121" s="38">
        <f t="shared" si="4"/>
        <v>1350</v>
      </c>
      <c r="AL121" s="221">
        <f t="shared" si="5"/>
        <v>0</v>
      </c>
      <c r="AM121" s="221"/>
    </row>
    <row r="122" spans="1:39" x14ac:dyDescent="0.25">
      <c r="A122" s="77">
        <v>7108</v>
      </c>
      <c r="B122" s="166" t="s">
        <v>171</v>
      </c>
      <c r="C122" s="183">
        <v>100</v>
      </c>
      <c r="D122" s="183">
        <v>100</v>
      </c>
      <c r="E122" s="183">
        <v>100</v>
      </c>
      <c r="F122" s="183">
        <v>100</v>
      </c>
      <c r="G122" s="183">
        <v>100</v>
      </c>
      <c r="H122" s="183">
        <v>100</v>
      </c>
      <c r="I122" s="183">
        <v>100</v>
      </c>
      <c r="J122" s="183">
        <v>100</v>
      </c>
      <c r="K122" s="183">
        <v>100</v>
      </c>
      <c r="L122" s="183">
        <v>100</v>
      </c>
      <c r="M122" s="183">
        <v>100</v>
      </c>
      <c r="N122" s="183">
        <v>100</v>
      </c>
      <c r="O122" s="183">
        <v>100</v>
      </c>
      <c r="P122" s="183">
        <v>50</v>
      </c>
      <c r="Q122" s="77">
        <v>1350</v>
      </c>
      <c r="R122" s="139">
        <f t="shared" si="3"/>
        <v>0.98076923076923073</v>
      </c>
      <c r="U122" s="38">
        <v>7108</v>
      </c>
      <c r="V122" s="38" t="s">
        <v>425</v>
      </c>
      <c r="W122" s="38">
        <v>100</v>
      </c>
      <c r="X122" s="38">
        <v>100</v>
      </c>
      <c r="Y122" s="38">
        <v>100</v>
      </c>
      <c r="Z122" s="38">
        <v>100</v>
      </c>
      <c r="AA122" s="38">
        <v>100</v>
      </c>
      <c r="AB122" s="38">
        <v>100</v>
      </c>
      <c r="AC122" s="38">
        <v>100</v>
      </c>
      <c r="AD122" s="38">
        <v>100</v>
      </c>
      <c r="AE122" s="38">
        <v>100</v>
      </c>
      <c r="AF122" s="38">
        <v>100</v>
      </c>
      <c r="AG122" s="38">
        <v>100</v>
      </c>
      <c r="AH122" s="38">
        <v>100</v>
      </c>
      <c r="AI122" s="38">
        <v>100</v>
      </c>
      <c r="AJ122" s="38">
        <v>50</v>
      </c>
      <c r="AK122" s="38">
        <f t="shared" si="4"/>
        <v>1350</v>
      </c>
      <c r="AL122" s="221">
        <f t="shared" si="5"/>
        <v>0</v>
      </c>
      <c r="AM122" s="221"/>
    </row>
    <row r="123" spans="1:39" x14ac:dyDescent="0.25">
      <c r="A123" s="77">
        <v>7109</v>
      </c>
      <c r="B123" s="166" t="s">
        <v>300</v>
      </c>
      <c r="C123" s="183">
        <v>100</v>
      </c>
      <c r="D123" s="183">
        <v>100</v>
      </c>
      <c r="E123" s="183">
        <v>100</v>
      </c>
      <c r="F123" s="183">
        <v>100</v>
      </c>
      <c r="G123" s="183">
        <v>100</v>
      </c>
      <c r="H123" s="183">
        <v>100</v>
      </c>
      <c r="I123" s="183">
        <v>100</v>
      </c>
      <c r="J123" s="183">
        <v>100</v>
      </c>
      <c r="K123" s="183">
        <v>100</v>
      </c>
      <c r="L123" s="183">
        <v>100</v>
      </c>
      <c r="M123" s="183">
        <v>100</v>
      </c>
      <c r="N123" s="183">
        <v>100</v>
      </c>
      <c r="O123" s="183">
        <v>100</v>
      </c>
      <c r="P123" s="183">
        <v>50</v>
      </c>
      <c r="Q123" s="77">
        <v>1350</v>
      </c>
      <c r="R123" s="139">
        <f t="shared" si="3"/>
        <v>0.98076923076923073</v>
      </c>
      <c r="U123" s="38">
        <v>7109</v>
      </c>
      <c r="V123" s="38" t="s">
        <v>300</v>
      </c>
      <c r="W123" s="38">
        <v>100</v>
      </c>
      <c r="X123" s="38">
        <v>100</v>
      </c>
      <c r="Y123" s="38">
        <v>100</v>
      </c>
      <c r="Z123" s="38">
        <v>100</v>
      </c>
      <c r="AA123" s="38">
        <v>100</v>
      </c>
      <c r="AB123" s="38">
        <v>100</v>
      </c>
      <c r="AC123" s="38">
        <v>100</v>
      </c>
      <c r="AD123" s="38">
        <v>100</v>
      </c>
      <c r="AE123" s="38">
        <v>100</v>
      </c>
      <c r="AF123" s="38">
        <v>100</v>
      </c>
      <c r="AG123" s="38">
        <v>100</v>
      </c>
      <c r="AH123" s="38">
        <v>100</v>
      </c>
      <c r="AI123" s="38">
        <v>100</v>
      </c>
      <c r="AJ123" s="38">
        <v>50</v>
      </c>
      <c r="AK123" s="38">
        <f t="shared" si="4"/>
        <v>1350</v>
      </c>
      <c r="AL123" s="221">
        <f t="shared" si="5"/>
        <v>0</v>
      </c>
      <c r="AM123" s="221"/>
    </row>
    <row r="124" spans="1:39" x14ac:dyDescent="0.25">
      <c r="A124" s="77">
        <v>7110</v>
      </c>
      <c r="B124" s="166" t="s">
        <v>77</v>
      </c>
      <c r="C124" s="183">
        <v>100</v>
      </c>
      <c r="D124" s="183">
        <v>100</v>
      </c>
      <c r="E124" s="183">
        <v>100</v>
      </c>
      <c r="F124" s="183">
        <v>100</v>
      </c>
      <c r="G124" s="183">
        <v>100</v>
      </c>
      <c r="H124" s="183">
        <v>100</v>
      </c>
      <c r="I124" s="183">
        <v>100</v>
      </c>
      <c r="J124" s="183">
        <v>100</v>
      </c>
      <c r="K124" s="183">
        <v>100</v>
      </c>
      <c r="L124" s="183">
        <v>100</v>
      </c>
      <c r="M124" s="183">
        <v>100</v>
      </c>
      <c r="N124" s="183">
        <v>100</v>
      </c>
      <c r="O124" s="183">
        <v>100</v>
      </c>
      <c r="P124" s="183">
        <v>50</v>
      </c>
      <c r="Q124" s="77">
        <v>1350</v>
      </c>
      <c r="R124" s="139">
        <f t="shared" si="3"/>
        <v>0.98076923076923073</v>
      </c>
      <c r="U124" s="38">
        <v>7110</v>
      </c>
      <c r="V124" s="38" t="s">
        <v>77</v>
      </c>
      <c r="W124" s="38">
        <v>100</v>
      </c>
      <c r="X124" s="38">
        <v>100</v>
      </c>
      <c r="Y124" s="38">
        <v>100</v>
      </c>
      <c r="Z124" s="38">
        <v>100</v>
      </c>
      <c r="AA124" s="38">
        <v>100</v>
      </c>
      <c r="AB124" s="38">
        <v>100</v>
      </c>
      <c r="AC124" s="38">
        <v>100</v>
      </c>
      <c r="AD124" s="38">
        <v>100</v>
      </c>
      <c r="AE124" s="38">
        <v>100</v>
      </c>
      <c r="AF124" s="38">
        <v>100</v>
      </c>
      <c r="AG124" s="38">
        <v>100</v>
      </c>
      <c r="AH124" s="38">
        <v>100</v>
      </c>
      <c r="AI124" s="38">
        <v>100</v>
      </c>
      <c r="AJ124" s="38">
        <v>50</v>
      </c>
      <c r="AK124" s="38">
        <f t="shared" si="4"/>
        <v>1350</v>
      </c>
      <c r="AL124" s="221">
        <f t="shared" si="5"/>
        <v>0</v>
      </c>
      <c r="AM124" s="221"/>
    </row>
    <row r="125" spans="1:39" x14ac:dyDescent="0.25">
      <c r="A125" s="77">
        <v>7201</v>
      </c>
      <c r="B125" s="166" t="s">
        <v>210</v>
      </c>
      <c r="C125" s="183">
        <v>100</v>
      </c>
      <c r="D125" s="183">
        <v>100</v>
      </c>
      <c r="E125" s="183">
        <v>100</v>
      </c>
      <c r="F125" s="183">
        <v>100</v>
      </c>
      <c r="G125" s="183">
        <v>100</v>
      </c>
      <c r="H125" s="183">
        <v>100</v>
      </c>
      <c r="I125" s="183">
        <v>100</v>
      </c>
      <c r="J125" s="183">
        <v>100</v>
      </c>
      <c r="K125" s="183">
        <v>100</v>
      </c>
      <c r="L125" s="183">
        <v>100</v>
      </c>
      <c r="M125" s="183">
        <v>100</v>
      </c>
      <c r="N125" s="183">
        <v>100</v>
      </c>
      <c r="O125" s="183">
        <v>100</v>
      </c>
      <c r="P125" s="183">
        <v>50</v>
      </c>
      <c r="Q125" s="77">
        <v>1350</v>
      </c>
      <c r="R125" s="139">
        <f t="shared" si="3"/>
        <v>0.98076923076923073</v>
      </c>
      <c r="U125" s="38">
        <v>7201</v>
      </c>
      <c r="V125" s="38" t="s">
        <v>210</v>
      </c>
      <c r="W125" s="38">
        <v>100</v>
      </c>
      <c r="X125" s="38">
        <v>100</v>
      </c>
      <c r="Y125" s="38">
        <v>100</v>
      </c>
      <c r="Z125" s="38">
        <v>100</v>
      </c>
      <c r="AA125" s="38">
        <v>100</v>
      </c>
      <c r="AB125" s="38">
        <v>100</v>
      </c>
      <c r="AC125" s="38">
        <v>100</v>
      </c>
      <c r="AD125" s="38">
        <v>100</v>
      </c>
      <c r="AE125" s="38">
        <v>100</v>
      </c>
      <c r="AF125" s="38">
        <v>100</v>
      </c>
      <c r="AG125" s="38">
        <v>100</v>
      </c>
      <c r="AH125" s="38">
        <v>100</v>
      </c>
      <c r="AI125" s="38">
        <v>100</v>
      </c>
      <c r="AJ125" s="38">
        <v>50</v>
      </c>
      <c r="AK125" s="38">
        <f t="shared" si="4"/>
        <v>1350</v>
      </c>
      <c r="AL125" s="221">
        <f t="shared" si="5"/>
        <v>0</v>
      </c>
      <c r="AM125" s="221"/>
    </row>
    <row r="126" spans="1:39" x14ac:dyDescent="0.25">
      <c r="A126" s="77">
        <v>7202</v>
      </c>
      <c r="B126" s="166" t="s">
        <v>211</v>
      </c>
      <c r="C126" s="183">
        <v>100</v>
      </c>
      <c r="D126" s="183">
        <v>100</v>
      </c>
      <c r="E126" s="183">
        <v>100</v>
      </c>
      <c r="F126" s="183">
        <v>100</v>
      </c>
      <c r="G126" s="183">
        <v>100</v>
      </c>
      <c r="H126" s="183">
        <v>100</v>
      </c>
      <c r="I126" s="183">
        <v>100</v>
      </c>
      <c r="J126" s="183">
        <v>100</v>
      </c>
      <c r="K126" s="183">
        <v>100</v>
      </c>
      <c r="L126" s="183">
        <v>100</v>
      </c>
      <c r="M126" s="183">
        <v>100</v>
      </c>
      <c r="N126" s="183">
        <v>100</v>
      </c>
      <c r="O126" s="183">
        <v>100</v>
      </c>
      <c r="P126" s="183">
        <v>50</v>
      </c>
      <c r="Q126" s="77">
        <v>1350</v>
      </c>
      <c r="R126" s="139">
        <f t="shared" si="3"/>
        <v>0.98076923076923073</v>
      </c>
      <c r="U126" s="38">
        <v>7202</v>
      </c>
      <c r="V126" s="38" t="s">
        <v>211</v>
      </c>
      <c r="W126" s="38">
        <v>100</v>
      </c>
      <c r="X126" s="38">
        <v>100</v>
      </c>
      <c r="Y126" s="38">
        <v>100</v>
      </c>
      <c r="Z126" s="38">
        <v>100</v>
      </c>
      <c r="AA126" s="38">
        <v>100</v>
      </c>
      <c r="AB126" s="38">
        <v>100</v>
      </c>
      <c r="AC126" s="38">
        <v>100</v>
      </c>
      <c r="AD126" s="38">
        <v>100</v>
      </c>
      <c r="AE126" s="38">
        <v>100</v>
      </c>
      <c r="AF126" s="38">
        <v>100</v>
      </c>
      <c r="AG126" s="38">
        <v>100</v>
      </c>
      <c r="AH126" s="38">
        <v>100</v>
      </c>
      <c r="AI126" s="38">
        <v>100</v>
      </c>
      <c r="AJ126" s="38">
        <v>50</v>
      </c>
      <c r="AK126" s="38">
        <f t="shared" si="4"/>
        <v>1350</v>
      </c>
      <c r="AL126" s="221">
        <f t="shared" si="5"/>
        <v>0</v>
      </c>
      <c r="AM126" s="221"/>
    </row>
    <row r="127" spans="1:39" x14ac:dyDescent="0.25">
      <c r="A127" s="77">
        <v>7203</v>
      </c>
      <c r="B127" s="166" t="s">
        <v>60</v>
      </c>
      <c r="C127" s="183">
        <v>100</v>
      </c>
      <c r="D127" s="183">
        <v>100</v>
      </c>
      <c r="E127" s="183">
        <v>100</v>
      </c>
      <c r="F127" s="183">
        <v>100</v>
      </c>
      <c r="G127" s="183">
        <v>100</v>
      </c>
      <c r="H127" s="183">
        <v>100</v>
      </c>
      <c r="I127" s="183">
        <v>100</v>
      </c>
      <c r="J127" s="183">
        <v>100</v>
      </c>
      <c r="K127" s="183">
        <v>100</v>
      </c>
      <c r="L127" s="183">
        <v>100</v>
      </c>
      <c r="M127" s="183">
        <v>100</v>
      </c>
      <c r="N127" s="183">
        <v>100</v>
      </c>
      <c r="O127" s="183">
        <v>100</v>
      </c>
      <c r="P127" s="183">
        <v>100</v>
      </c>
      <c r="Q127" s="77">
        <v>1400</v>
      </c>
      <c r="R127" s="139">
        <f t="shared" si="3"/>
        <v>1</v>
      </c>
      <c r="U127" s="38">
        <v>7203</v>
      </c>
      <c r="V127" s="38" t="s">
        <v>60</v>
      </c>
      <c r="W127" s="38">
        <v>100</v>
      </c>
      <c r="X127" s="38">
        <v>100</v>
      </c>
      <c r="Y127" s="38">
        <v>100</v>
      </c>
      <c r="Z127" s="38">
        <v>100</v>
      </c>
      <c r="AA127" s="38">
        <v>100</v>
      </c>
      <c r="AB127" s="38">
        <v>100</v>
      </c>
      <c r="AC127" s="38">
        <v>100</v>
      </c>
      <c r="AD127" s="38">
        <v>100</v>
      </c>
      <c r="AE127" s="38">
        <v>100</v>
      </c>
      <c r="AF127" s="38">
        <v>100</v>
      </c>
      <c r="AG127" s="38">
        <v>100</v>
      </c>
      <c r="AH127" s="38">
        <v>100</v>
      </c>
      <c r="AI127" s="38">
        <v>100</v>
      </c>
      <c r="AJ127" s="38">
        <v>100</v>
      </c>
      <c r="AK127" s="38">
        <f t="shared" si="4"/>
        <v>1400</v>
      </c>
      <c r="AL127" s="221">
        <f t="shared" si="5"/>
        <v>0</v>
      </c>
      <c r="AM127" s="221"/>
    </row>
    <row r="128" spans="1:39" x14ac:dyDescent="0.25">
      <c r="A128" s="77">
        <v>7301</v>
      </c>
      <c r="B128" s="166" t="s">
        <v>73</v>
      </c>
      <c r="C128" s="183">
        <v>100</v>
      </c>
      <c r="D128" s="183">
        <v>100</v>
      </c>
      <c r="E128" s="183">
        <v>100</v>
      </c>
      <c r="F128" s="183">
        <v>100</v>
      </c>
      <c r="G128" s="183">
        <v>100</v>
      </c>
      <c r="H128" s="183">
        <v>100</v>
      </c>
      <c r="I128" s="183">
        <v>100</v>
      </c>
      <c r="J128" s="183">
        <v>100</v>
      </c>
      <c r="K128" s="183">
        <v>100</v>
      </c>
      <c r="L128" s="183">
        <v>100</v>
      </c>
      <c r="M128" s="183">
        <v>100</v>
      </c>
      <c r="N128" s="183">
        <v>100</v>
      </c>
      <c r="O128" s="183">
        <v>100</v>
      </c>
      <c r="P128" s="183">
        <v>50</v>
      </c>
      <c r="Q128" s="77">
        <v>1350</v>
      </c>
      <c r="R128" s="139">
        <f t="shared" si="3"/>
        <v>0.98076923076923073</v>
      </c>
      <c r="U128" s="38">
        <v>7301</v>
      </c>
      <c r="V128" s="38" t="s">
        <v>390</v>
      </c>
      <c r="W128" s="38">
        <v>100</v>
      </c>
      <c r="X128" s="38">
        <v>100</v>
      </c>
      <c r="Y128" s="38">
        <v>100</v>
      </c>
      <c r="Z128" s="38">
        <v>100</v>
      </c>
      <c r="AA128" s="38">
        <v>100</v>
      </c>
      <c r="AB128" s="38">
        <v>100</v>
      </c>
      <c r="AC128" s="38">
        <v>100</v>
      </c>
      <c r="AD128" s="38">
        <v>100</v>
      </c>
      <c r="AE128" s="38">
        <v>100</v>
      </c>
      <c r="AF128" s="38">
        <v>100</v>
      </c>
      <c r="AG128" s="38">
        <v>100</v>
      </c>
      <c r="AH128" s="38">
        <v>100</v>
      </c>
      <c r="AI128" s="38">
        <v>100</v>
      </c>
      <c r="AJ128" s="38">
        <v>50</v>
      </c>
      <c r="AK128" s="38">
        <f t="shared" si="4"/>
        <v>1350</v>
      </c>
      <c r="AL128" s="221">
        <f t="shared" si="5"/>
        <v>0</v>
      </c>
      <c r="AM128" s="221"/>
    </row>
    <row r="129" spans="1:39" x14ac:dyDescent="0.25">
      <c r="A129" s="77">
        <v>7302</v>
      </c>
      <c r="B129" s="166" t="s">
        <v>248</v>
      </c>
      <c r="C129" s="183">
        <v>100</v>
      </c>
      <c r="D129" s="183">
        <v>100</v>
      </c>
      <c r="E129" s="183">
        <v>100</v>
      </c>
      <c r="F129" s="183">
        <v>100</v>
      </c>
      <c r="G129" s="183">
        <v>100</v>
      </c>
      <c r="H129" s="183">
        <v>100</v>
      </c>
      <c r="I129" s="183">
        <v>100</v>
      </c>
      <c r="J129" s="183">
        <v>100</v>
      </c>
      <c r="K129" s="183">
        <v>100</v>
      </c>
      <c r="L129" s="183">
        <v>100</v>
      </c>
      <c r="M129" s="183">
        <v>100</v>
      </c>
      <c r="N129" s="183">
        <v>100</v>
      </c>
      <c r="O129" s="183">
        <v>100</v>
      </c>
      <c r="P129" s="183">
        <v>-100</v>
      </c>
      <c r="Q129" s="77">
        <v>1200</v>
      </c>
      <c r="R129" s="139">
        <f t="shared" si="3"/>
        <v>0.92307692307692313</v>
      </c>
      <c r="U129" s="38">
        <v>7302</v>
      </c>
      <c r="V129" s="38" t="s">
        <v>424</v>
      </c>
      <c r="W129" s="38">
        <v>100</v>
      </c>
      <c r="X129" s="38">
        <v>100</v>
      </c>
      <c r="Y129" s="38">
        <v>100</v>
      </c>
      <c r="Z129" s="38">
        <v>100</v>
      </c>
      <c r="AA129" s="38">
        <v>100</v>
      </c>
      <c r="AB129" s="38">
        <v>100</v>
      </c>
      <c r="AC129" s="38">
        <v>100</v>
      </c>
      <c r="AD129" s="38">
        <v>100</v>
      </c>
      <c r="AE129" s="38">
        <v>100</v>
      </c>
      <c r="AF129" s="38">
        <v>100</v>
      </c>
      <c r="AG129" s="38">
        <v>100</v>
      </c>
      <c r="AH129" s="38">
        <v>100</v>
      </c>
      <c r="AI129" s="38">
        <v>100</v>
      </c>
      <c r="AJ129" s="38">
        <v>-100</v>
      </c>
      <c r="AK129" s="38">
        <f t="shared" si="4"/>
        <v>1200</v>
      </c>
      <c r="AL129" s="221">
        <f t="shared" si="5"/>
        <v>0</v>
      </c>
      <c r="AM129" s="221"/>
    </row>
    <row r="130" spans="1:39" x14ac:dyDescent="0.25">
      <c r="A130" s="77">
        <v>7303</v>
      </c>
      <c r="B130" s="166" t="s">
        <v>117</v>
      </c>
      <c r="C130" s="183">
        <v>100</v>
      </c>
      <c r="D130" s="183">
        <v>100</v>
      </c>
      <c r="E130" s="183">
        <v>100</v>
      </c>
      <c r="F130" s="183">
        <v>100</v>
      </c>
      <c r="G130" s="183">
        <v>100</v>
      </c>
      <c r="H130" s="183">
        <v>100</v>
      </c>
      <c r="I130" s="183">
        <v>100</v>
      </c>
      <c r="J130" s="183">
        <v>100</v>
      </c>
      <c r="K130" s="183">
        <v>100</v>
      </c>
      <c r="L130" s="183">
        <v>100</v>
      </c>
      <c r="M130" s="183">
        <v>100</v>
      </c>
      <c r="N130" s="183">
        <v>100</v>
      </c>
      <c r="O130" s="183">
        <v>100</v>
      </c>
      <c r="P130" s="183">
        <v>50</v>
      </c>
      <c r="Q130" s="77">
        <v>1350</v>
      </c>
      <c r="R130" s="139">
        <f t="shared" si="3"/>
        <v>0.98076923076923073</v>
      </c>
      <c r="U130" s="38">
        <v>7303</v>
      </c>
      <c r="V130" s="38" t="s">
        <v>355</v>
      </c>
      <c r="W130" s="38">
        <v>100</v>
      </c>
      <c r="X130" s="38">
        <v>100</v>
      </c>
      <c r="Y130" s="38">
        <v>100</v>
      </c>
      <c r="Z130" s="38">
        <v>100</v>
      </c>
      <c r="AA130" s="38">
        <v>100</v>
      </c>
      <c r="AB130" s="38">
        <v>100</v>
      </c>
      <c r="AC130" s="38">
        <v>100</v>
      </c>
      <c r="AD130" s="38">
        <v>100</v>
      </c>
      <c r="AE130" s="38">
        <v>100</v>
      </c>
      <c r="AF130" s="38">
        <v>100</v>
      </c>
      <c r="AG130" s="38">
        <v>100</v>
      </c>
      <c r="AH130" s="38">
        <v>100</v>
      </c>
      <c r="AI130" s="38">
        <v>100</v>
      </c>
      <c r="AJ130" s="38">
        <v>50</v>
      </c>
      <c r="AK130" s="38">
        <f t="shared" si="4"/>
        <v>1350</v>
      </c>
      <c r="AL130" s="221">
        <f t="shared" si="5"/>
        <v>0</v>
      </c>
      <c r="AM130" s="221"/>
    </row>
    <row r="131" spans="1:39" x14ac:dyDescent="0.25">
      <c r="A131" s="77">
        <v>7304</v>
      </c>
      <c r="B131" s="166" t="s">
        <v>46</v>
      </c>
      <c r="C131" s="183">
        <v>100</v>
      </c>
      <c r="D131" s="183">
        <v>100</v>
      </c>
      <c r="E131" s="183">
        <v>100</v>
      </c>
      <c r="F131" s="183">
        <v>100</v>
      </c>
      <c r="G131" s="183">
        <v>100</v>
      </c>
      <c r="H131" s="183">
        <v>100</v>
      </c>
      <c r="I131" s="183">
        <v>100</v>
      </c>
      <c r="J131" s="183">
        <v>100</v>
      </c>
      <c r="K131" s="183">
        <v>100</v>
      </c>
      <c r="L131" s="183">
        <v>100</v>
      </c>
      <c r="M131" s="183">
        <v>100</v>
      </c>
      <c r="N131" s="183">
        <v>100</v>
      </c>
      <c r="O131" s="183">
        <v>50</v>
      </c>
      <c r="P131" s="183">
        <v>50</v>
      </c>
      <c r="Q131" s="77">
        <v>1300</v>
      </c>
      <c r="R131" s="139">
        <f t="shared" si="3"/>
        <v>0.96153846153846156</v>
      </c>
      <c r="U131" s="38">
        <v>7304</v>
      </c>
      <c r="V131" s="38" t="s">
        <v>46</v>
      </c>
      <c r="W131" s="38">
        <v>100</v>
      </c>
      <c r="X131" s="38">
        <v>100</v>
      </c>
      <c r="Y131" s="38">
        <v>100</v>
      </c>
      <c r="Z131" s="38">
        <v>100</v>
      </c>
      <c r="AA131" s="38">
        <v>100</v>
      </c>
      <c r="AB131" s="38">
        <v>100</v>
      </c>
      <c r="AC131" s="38">
        <v>100</v>
      </c>
      <c r="AD131" s="38">
        <v>100</v>
      </c>
      <c r="AE131" s="38">
        <v>100</v>
      </c>
      <c r="AF131" s="38">
        <v>100</v>
      </c>
      <c r="AG131" s="38">
        <v>100</v>
      </c>
      <c r="AH131" s="38">
        <v>100</v>
      </c>
      <c r="AI131" s="38">
        <v>50</v>
      </c>
      <c r="AJ131" s="38">
        <v>50</v>
      </c>
      <c r="AK131" s="38">
        <f t="shared" si="4"/>
        <v>1300</v>
      </c>
      <c r="AL131" s="221">
        <f t="shared" si="5"/>
        <v>0</v>
      </c>
      <c r="AM131" s="221"/>
    </row>
    <row r="132" spans="1:39" x14ac:dyDescent="0.25">
      <c r="A132" s="77">
        <v>7305</v>
      </c>
      <c r="B132" s="166" t="s">
        <v>10</v>
      </c>
      <c r="C132" s="183">
        <v>100</v>
      </c>
      <c r="D132" s="183">
        <v>100</v>
      </c>
      <c r="E132" s="183">
        <v>100</v>
      </c>
      <c r="F132" s="183">
        <v>100</v>
      </c>
      <c r="G132" s="183">
        <v>100</v>
      </c>
      <c r="H132" s="183">
        <v>100</v>
      </c>
      <c r="I132" s="183">
        <v>100</v>
      </c>
      <c r="J132" s="183">
        <v>100</v>
      </c>
      <c r="K132" s="183">
        <v>100</v>
      </c>
      <c r="L132" s="183">
        <v>100</v>
      </c>
      <c r="M132" s="183">
        <v>100</v>
      </c>
      <c r="N132" s="183">
        <v>100</v>
      </c>
      <c r="O132" s="183">
        <v>100</v>
      </c>
      <c r="P132" s="183">
        <v>100</v>
      </c>
      <c r="Q132" s="77">
        <v>1400</v>
      </c>
      <c r="R132" s="139">
        <f t="shared" si="3"/>
        <v>1</v>
      </c>
      <c r="U132" s="38">
        <v>7305</v>
      </c>
      <c r="V132" s="38" t="s">
        <v>10</v>
      </c>
      <c r="W132" s="38">
        <v>100</v>
      </c>
      <c r="X132" s="38">
        <v>100</v>
      </c>
      <c r="Y132" s="38">
        <v>100</v>
      </c>
      <c r="Z132" s="38">
        <v>100</v>
      </c>
      <c r="AA132" s="38">
        <v>100</v>
      </c>
      <c r="AB132" s="38">
        <v>100</v>
      </c>
      <c r="AC132" s="38">
        <v>100</v>
      </c>
      <c r="AD132" s="38">
        <v>100</v>
      </c>
      <c r="AE132" s="38">
        <v>100</v>
      </c>
      <c r="AF132" s="38">
        <v>100</v>
      </c>
      <c r="AG132" s="38">
        <v>100</v>
      </c>
      <c r="AH132" s="38">
        <v>100</v>
      </c>
      <c r="AI132" s="38">
        <v>100</v>
      </c>
      <c r="AJ132" s="38">
        <v>100</v>
      </c>
      <c r="AK132" s="38">
        <f t="shared" si="4"/>
        <v>1400</v>
      </c>
      <c r="AL132" s="221">
        <f t="shared" si="5"/>
        <v>0</v>
      </c>
      <c r="AM132" s="221"/>
    </row>
    <row r="133" spans="1:39" x14ac:dyDescent="0.25">
      <c r="A133" s="77">
        <v>7306</v>
      </c>
      <c r="B133" s="166" t="s">
        <v>113</v>
      </c>
      <c r="C133" s="183">
        <v>100</v>
      </c>
      <c r="D133" s="183">
        <v>100</v>
      </c>
      <c r="E133" s="183">
        <v>100</v>
      </c>
      <c r="F133" s="183">
        <v>100</v>
      </c>
      <c r="G133" s="183">
        <v>100</v>
      </c>
      <c r="H133" s="183">
        <v>100</v>
      </c>
      <c r="I133" s="183">
        <v>100</v>
      </c>
      <c r="J133" s="183">
        <v>100</v>
      </c>
      <c r="K133" s="183">
        <v>100</v>
      </c>
      <c r="L133" s="183">
        <v>100</v>
      </c>
      <c r="M133" s="183">
        <v>100</v>
      </c>
      <c r="N133" s="183">
        <v>100</v>
      </c>
      <c r="O133" s="183">
        <v>100</v>
      </c>
      <c r="P133" s="183">
        <v>50</v>
      </c>
      <c r="Q133" s="77">
        <v>1350</v>
      </c>
      <c r="R133" s="139">
        <f t="shared" ref="R133:R196" si="6">(Q133-$Q$350)/$Q$351</f>
        <v>0.98076923076923073</v>
      </c>
      <c r="U133" s="38">
        <v>7306</v>
      </c>
      <c r="V133" s="38" t="s">
        <v>113</v>
      </c>
      <c r="W133" s="38">
        <v>100</v>
      </c>
      <c r="X133" s="38">
        <v>100</v>
      </c>
      <c r="Y133" s="38">
        <v>100</v>
      </c>
      <c r="Z133" s="38">
        <v>100</v>
      </c>
      <c r="AA133" s="38">
        <v>100</v>
      </c>
      <c r="AB133" s="38">
        <v>100</v>
      </c>
      <c r="AC133" s="38">
        <v>100</v>
      </c>
      <c r="AD133" s="38">
        <v>100</v>
      </c>
      <c r="AE133" s="38">
        <v>100</v>
      </c>
      <c r="AF133" s="38">
        <v>100</v>
      </c>
      <c r="AG133" s="38">
        <v>100</v>
      </c>
      <c r="AH133" s="38">
        <v>100</v>
      </c>
      <c r="AI133" s="38">
        <v>100</v>
      </c>
      <c r="AJ133" s="38">
        <v>50</v>
      </c>
      <c r="AK133" s="38">
        <f t="shared" ref="AK133:AK196" si="7">SUM(W133:AJ133)</f>
        <v>1350</v>
      </c>
      <c r="AL133" s="221">
        <f t="shared" ref="AL133:AL196" si="8">(AK133-MIN($AK$4:$AK$348))/(MAX($AK$4:$AK$348)-MIN($AK$4:$AK$348))-R133</f>
        <v>0</v>
      </c>
      <c r="AM133" s="221"/>
    </row>
    <row r="134" spans="1:39" x14ac:dyDescent="0.25">
      <c r="A134" s="77">
        <v>7307</v>
      </c>
      <c r="B134" s="166" t="s">
        <v>301</v>
      </c>
      <c r="C134" s="183">
        <v>100</v>
      </c>
      <c r="D134" s="183">
        <v>100</v>
      </c>
      <c r="E134" s="183">
        <v>100</v>
      </c>
      <c r="F134" s="183">
        <v>100</v>
      </c>
      <c r="G134" s="183">
        <v>100</v>
      </c>
      <c r="H134" s="183">
        <v>100</v>
      </c>
      <c r="I134" s="183">
        <v>100</v>
      </c>
      <c r="J134" s="183">
        <v>100</v>
      </c>
      <c r="K134" s="183">
        <v>100</v>
      </c>
      <c r="L134" s="183">
        <v>100</v>
      </c>
      <c r="M134" s="183">
        <v>100</v>
      </c>
      <c r="N134" s="183">
        <v>100</v>
      </c>
      <c r="O134" s="183">
        <v>100</v>
      </c>
      <c r="P134" s="183">
        <v>50</v>
      </c>
      <c r="Q134" s="77">
        <v>1350</v>
      </c>
      <c r="R134" s="139">
        <f t="shared" si="6"/>
        <v>0.98076923076923073</v>
      </c>
      <c r="U134" s="38">
        <v>7307</v>
      </c>
      <c r="V134" s="38" t="s">
        <v>301</v>
      </c>
      <c r="W134" s="38">
        <v>100</v>
      </c>
      <c r="X134" s="38">
        <v>100</v>
      </c>
      <c r="Y134" s="38">
        <v>100</v>
      </c>
      <c r="Z134" s="38">
        <v>100</v>
      </c>
      <c r="AA134" s="38">
        <v>100</v>
      </c>
      <c r="AB134" s="38">
        <v>100</v>
      </c>
      <c r="AC134" s="38">
        <v>100</v>
      </c>
      <c r="AD134" s="38">
        <v>100</v>
      </c>
      <c r="AE134" s="38">
        <v>100</v>
      </c>
      <c r="AF134" s="38">
        <v>100</v>
      </c>
      <c r="AG134" s="38">
        <v>100</v>
      </c>
      <c r="AH134" s="38">
        <v>100</v>
      </c>
      <c r="AI134" s="38">
        <v>100</v>
      </c>
      <c r="AJ134" s="38">
        <v>50</v>
      </c>
      <c r="AK134" s="38">
        <f t="shared" si="7"/>
        <v>1350</v>
      </c>
      <c r="AL134" s="221">
        <f t="shared" si="8"/>
        <v>0</v>
      </c>
      <c r="AM134" s="221"/>
    </row>
    <row r="135" spans="1:39" x14ac:dyDescent="0.25">
      <c r="A135" s="77">
        <v>7308</v>
      </c>
      <c r="B135" s="166" t="s">
        <v>226</v>
      </c>
      <c r="C135" s="183">
        <v>100</v>
      </c>
      <c r="D135" s="183">
        <v>100</v>
      </c>
      <c r="E135" s="183">
        <v>100</v>
      </c>
      <c r="F135" s="183">
        <v>100</v>
      </c>
      <c r="G135" s="183">
        <v>100</v>
      </c>
      <c r="H135" s="183">
        <v>100</v>
      </c>
      <c r="I135" s="183">
        <v>100</v>
      </c>
      <c r="J135" s="183">
        <v>100</v>
      </c>
      <c r="K135" s="183">
        <v>100</v>
      </c>
      <c r="L135" s="183">
        <v>100</v>
      </c>
      <c r="M135" s="183">
        <v>100</v>
      </c>
      <c r="N135" s="183">
        <v>100</v>
      </c>
      <c r="O135" s="183">
        <v>100</v>
      </c>
      <c r="P135" s="183">
        <v>50</v>
      </c>
      <c r="Q135" s="77">
        <v>1350</v>
      </c>
      <c r="R135" s="139">
        <f t="shared" si="6"/>
        <v>0.98076923076923073</v>
      </c>
      <c r="U135" s="38">
        <v>7308</v>
      </c>
      <c r="V135" s="38" t="s">
        <v>226</v>
      </c>
      <c r="W135" s="38">
        <v>100</v>
      </c>
      <c r="X135" s="38">
        <v>100</v>
      </c>
      <c r="Y135" s="38">
        <v>100</v>
      </c>
      <c r="Z135" s="38">
        <v>100</v>
      </c>
      <c r="AA135" s="38">
        <v>100</v>
      </c>
      <c r="AB135" s="38">
        <v>100</v>
      </c>
      <c r="AC135" s="38">
        <v>100</v>
      </c>
      <c r="AD135" s="38">
        <v>100</v>
      </c>
      <c r="AE135" s="38">
        <v>100</v>
      </c>
      <c r="AF135" s="38">
        <v>100</v>
      </c>
      <c r="AG135" s="38">
        <v>100</v>
      </c>
      <c r="AH135" s="38">
        <v>100</v>
      </c>
      <c r="AI135" s="38">
        <v>100</v>
      </c>
      <c r="AJ135" s="38">
        <v>50</v>
      </c>
      <c r="AK135" s="38">
        <f t="shared" si="7"/>
        <v>1350</v>
      </c>
      <c r="AL135" s="221">
        <f t="shared" si="8"/>
        <v>0</v>
      </c>
      <c r="AM135" s="221"/>
    </row>
    <row r="136" spans="1:39" x14ac:dyDescent="0.25">
      <c r="A136" s="77">
        <v>7309</v>
      </c>
      <c r="B136" s="166" t="s">
        <v>302</v>
      </c>
      <c r="C136" s="183">
        <v>100</v>
      </c>
      <c r="D136" s="183">
        <v>100</v>
      </c>
      <c r="E136" s="183">
        <v>100</v>
      </c>
      <c r="F136" s="183">
        <v>100</v>
      </c>
      <c r="G136" s="183">
        <v>100</v>
      </c>
      <c r="H136" s="183">
        <v>100</v>
      </c>
      <c r="I136" s="183">
        <v>100</v>
      </c>
      <c r="J136" s="183">
        <v>100</v>
      </c>
      <c r="K136" s="183">
        <v>100</v>
      </c>
      <c r="L136" s="183">
        <v>100</v>
      </c>
      <c r="M136" s="183">
        <v>100</v>
      </c>
      <c r="N136" s="183">
        <v>100</v>
      </c>
      <c r="O136" s="183">
        <v>100</v>
      </c>
      <c r="P136" s="183">
        <v>50</v>
      </c>
      <c r="Q136" s="77">
        <v>1350</v>
      </c>
      <c r="R136" s="139">
        <f t="shared" si="6"/>
        <v>0.98076923076923073</v>
      </c>
      <c r="U136" s="38">
        <v>7309</v>
      </c>
      <c r="V136" s="38" t="s">
        <v>372</v>
      </c>
      <c r="W136" s="38">
        <v>100</v>
      </c>
      <c r="X136" s="38">
        <v>100</v>
      </c>
      <c r="Y136" s="38">
        <v>100</v>
      </c>
      <c r="Z136" s="38">
        <v>100</v>
      </c>
      <c r="AA136" s="38">
        <v>100</v>
      </c>
      <c r="AB136" s="38">
        <v>100</v>
      </c>
      <c r="AC136" s="38">
        <v>100</v>
      </c>
      <c r="AD136" s="38">
        <v>100</v>
      </c>
      <c r="AE136" s="38">
        <v>100</v>
      </c>
      <c r="AF136" s="38">
        <v>100</v>
      </c>
      <c r="AG136" s="38">
        <v>100</v>
      </c>
      <c r="AH136" s="38">
        <v>100</v>
      </c>
      <c r="AI136" s="38">
        <v>100</v>
      </c>
      <c r="AJ136" s="38">
        <v>50</v>
      </c>
      <c r="AK136" s="38">
        <f t="shared" si="7"/>
        <v>1350</v>
      </c>
      <c r="AL136" s="221">
        <f t="shared" si="8"/>
        <v>0</v>
      </c>
      <c r="AM136" s="221"/>
    </row>
    <row r="137" spans="1:39" x14ac:dyDescent="0.25">
      <c r="A137" s="77">
        <v>7401</v>
      </c>
      <c r="B137" s="166" t="s">
        <v>123</v>
      </c>
      <c r="C137" s="183">
        <v>100</v>
      </c>
      <c r="D137" s="183">
        <v>100</v>
      </c>
      <c r="E137" s="183">
        <v>100</v>
      </c>
      <c r="F137" s="183">
        <v>100</v>
      </c>
      <c r="G137" s="183">
        <v>100</v>
      </c>
      <c r="H137" s="183">
        <v>100</v>
      </c>
      <c r="I137" s="183">
        <v>100</v>
      </c>
      <c r="J137" s="183">
        <v>100</v>
      </c>
      <c r="K137" s="183">
        <v>100</v>
      </c>
      <c r="L137" s="183">
        <v>100</v>
      </c>
      <c r="M137" s="183">
        <v>100</v>
      </c>
      <c r="N137" s="183">
        <v>100</v>
      </c>
      <c r="O137" s="183">
        <v>100</v>
      </c>
      <c r="P137" s="183">
        <v>100</v>
      </c>
      <c r="Q137" s="77">
        <v>1400</v>
      </c>
      <c r="R137" s="139">
        <f t="shared" si="6"/>
        <v>1</v>
      </c>
      <c r="U137" s="38">
        <v>7401</v>
      </c>
      <c r="V137" s="38" t="s">
        <v>123</v>
      </c>
      <c r="W137" s="38">
        <v>100</v>
      </c>
      <c r="X137" s="38">
        <v>100</v>
      </c>
      <c r="Y137" s="38">
        <v>100</v>
      </c>
      <c r="Z137" s="38">
        <v>100</v>
      </c>
      <c r="AA137" s="38">
        <v>100</v>
      </c>
      <c r="AB137" s="38">
        <v>100</v>
      </c>
      <c r="AC137" s="38">
        <v>100</v>
      </c>
      <c r="AD137" s="38">
        <v>100</v>
      </c>
      <c r="AE137" s="38">
        <v>100</v>
      </c>
      <c r="AF137" s="38">
        <v>100</v>
      </c>
      <c r="AG137" s="38">
        <v>100</v>
      </c>
      <c r="AH137" s="38">
        <v>100</v>
      </c>
      <c r="AI137" s="38">
        <v>100</v>
      </c>
      <c r="AJ137" s="38">
        <v>100</v>
      </c>
      <c r="AK137" s="38">
        <f t="shared" si="7"/>
        <v>1400</v>
      </c>
      <c r="AL137" s="221">
        <f t="shared" si="8"/>
        <v>0</v>
      </c>
      <c r="AM137" s="221"/>
    </row>
    <row r="138" spans="1:39" x14ac:dyDescent="0.25">
      <c r="A138" s="77">
        <v>7402</v>
      </c>
      <c r="B138" s="166" t="s">
        <v>143</v>
      </c>
      <c r="C138" s="183">
        <v>100</v>
      </c>
      <c r="D138" s="183">
        <v>100</v>
      </c>
      <c r="E138" s="183">
        <v>100</v>
      </c>
      <c r="F138" s="183">
        <v>100</v>
      </c>
      <c r="G138" s="183">
        <v>100</v>
      </c>
      <c r="H138" s="183">
        <v>100</v>
      </c>
      <c r="I138" s="183">
        <v>100</v>
      </c>
      <c r="J138" s="183">
        <v>100</v>
      </c>
      <c r="K138" s="183">
        <v>100</v>
      </c>
      <c r="L138" s="183">
        <v>100</v>
      </c>
      <c r="M138" s="183">
        <v>100</v>
      </c>
      <c r="N138" s="183">
        <v>100</v>
      </c>
      <c r="O138" s="183">
        <v>100</v>
      </c>
      <c r="P138" s="183">
        <v>50</v>
      </c>
      <c r="Q138" s="77">
        <v>1350</v>
      </c>
      <c r="R138" s="139">
        <f t="shared" si="6"/>
        <v>0.98076923076923073</v>
      </c>
      <c r="U138" s="38">
        <v>7402</v>
      </c>
      <c r="V138" s="38" t="s">
        <v>356</v>
      </c>
      <c r="W138" s="38">
        <v>100</v>
      </c>
      <c r="X138" s="38">
        <v>100</v>
      </c>
      <c r="Y138" s="38">
        <v>100</v>
      </c>
      <c r="Z138" s="38">
        <v>100</v>
      </c>
      <c r="AA138" s="38">
        <v>100</v>
      </c>
      <c r="AB138" s="38">
        <v>100</v>
      </c>
      <c r="AC138" s="38">
        <v>100</v>
      </c>
      <c r="AD138" s="38">
        <v>100</v>
      </c>
      <c r="AE138" s="38">
        <v>100</v>
      </c>
      <c r="AF138" s="38">
        <v>100</v>
      </c>
      <c r="AG138" s="38">
        <v>100</v>
      </c>
      <c r="AH138" s="38">
        <v>100</v>
      </c>
      <c r="AI138" s="38">
        <v>100</v>
      </c>
      <c r="AJ138" s="38">
        <v>50</v>
      </c>
      <c r="AK138" s="38">
        <f t="shared" si="7"/>
        <v>1350</v>
      </c>
      <c r="AL138" s="221">
        <f t="shared" si="8"/>
        <v>0</v>
      </c>
      <c r="AM138" s="221"/>
    </row>
    <row r="139" spans="1:39" x14ac:dyDescent="0.25">
      <c r="A139" s="77">
        <v>7403</v>
      </c>
      <c r="B139" s="166" t="s">
        <v>137</v>
      </c>
      <c r="C139" s="183">
        <v>100</v>
      </c>
      <c r="D139" s="183">
        <v>100</v>
      </c>
      <c r="E139" s="183">
        <v>100</v>
      </c>
      <c r="F139" s="183">
        <v>100</v>
      </c>
      <c r="G139" s="183">
        <v>100</v>
      </c>
      <c r="H139" s="183">
        <v>100</v>
      </c>
      <c r="I139" s="183">
        <v>100</v>
      </c>
      <c r="J139" s="183">
        <v>100</v>
      </c>
      <c r="K139" s="183">
        <v>100</v>
      </c>
      <c r="L139" s="183">
        <v>100</v>
      </c>
      <c r="M139" s="183">
        <v>100</v>
      </c>
      <c r="N139" s="183">
        <v>100</v>
      </c>
      <c r="O139" s="183">
        <v>100</v>
      </c>
      <c r="P139" s="183">
        <v>50</v>
      </c>
      <c r="Q139" s="77">
        <v>1350</v>
      </c>
      <c r="R139" s="139">
        <f t="shared" si="6"/>
        <v>0.98076923076923073</v>
      </c>
      <c r="U139" s="38">
        <v>7403</v>
      </c>
      <c r="V139" s="38" t="s">
        <v>357</v>
      </c>
      <c r="W139" s="38">
        <v>100</v>
      </c>
      <c r="X139" s="38">
        <v>100</v>
      </c>
      <c r="Y139" s="38">
        <v>100</v>
      </c>
      <c r="Z139" s="38">
        <v>100</v>
      </c>
      <c r="AA139" s="38">
        <v>100</v>
      </c>
      <c r="AB139" s="38">
        <v>100</v>
      </c>
      <c r="AC139" s="38">
        <v>100</v>
      </c>
      <c r="AD139" s="38">
        <v>100</v>
      </c>
      <c r="AE139" s="38">
        <v>100</v>
      </c>
      <c r="AF139" s="38">
        <v>100</v>
      </c>
      <c r="AG139" s="38">
        <v>100</v>
      </c>
      <c r="AH139" s="38">
        <v>100</v>
      </c>
      <c r="AI139" s="38">
        <v>100</v>
      </c>
      <c r="AJ139" s="38">
        <v>50</v>
      </c>
      <c r="AK139" s="38">
        <f t="shared" si="7"/>
        <v>1350</v>
      </c>
      <c r="AL139" s="221">
        <f t="shared" si="8"/>
        <v>0</v>
      </c>
      <c r="AM139" s="221"/>
    </row>
    <row r="140" spans="1:39" x14ac:dyDescent="0.25">
      <c r="A140" s="77">
        <v>7404</v>
      </c>
      <c r="B140" s="166" t="s">
        <v>172</v>
      </c>
      <c r="C140" s="183">
        <v>100</v>
      </c>
      <c r="D140" s="183">
        <v>100</v>
      </c>
      <c r="E140" s="183">
        <v>100</v>
      </c>
      <c r="F140" s="183">
        <v>100</v>
      </c>
      <c r="G140" s="183">
        <v>100</v>
      </c>
      <c r="H140" s="183">
        <v>100</v>
      </c>
      <c r="I140" s="183">
        <v>100</v>
      </c>
      <c r="J140" s="183">
        <v>100</v>
      </c>
      <c r="K140" s="183">
        <v>100</v>
      </c>
      <c r="L140" s="183">
        <v>100</v>
      </c>
      <c r="M140" s="183">
        <v>100</v>
      </c>
      <c r="N140" s="183">
        <v>100</v>
      </c>
      <c r="O140" s="183">
        <v>100</v>
      </c>
      <c r="P140" s="183">
        <v>100</v>
      </c>
      <c r="Q140" s="77">
        <v>1400</v>
      </c>
      <c r="R140" s="139">
        <f t="shared" si="6"/>
        <v>1</v>
      </c>
      <c r="U140" s="38">
        <v>7404</v>
      </c>
      <c r="V140" s="38" t="s">
        <v>172</v>
      </c>
      <c r="W140" s="38">
        <v>100</v>
      </c>
      <c r="X140" s="38">
        <v>100</v>
      </c>
      <c r="Y140" s="38">
        <v>100</v>
      </c>
      <c r="Z140" s="38">
        <v>100</v>
      </c>
      <c r="AA140" s="38">
        <v>100</v>
      </c>
      <c r="AB140" s="38">
        <v>100</v>
      </c>
      <c r="AC140" s="38">
        <v>100</v>
      </c>
      <c r="AD140" s="38">
        <v>100</v>
      </c>
      <c r="AE140" s="38">
        <v>100</v>
      </c>
      <c r="AF140" s="38">
        <v>100</v>
      </c>
      <c r="AG140" s="38">
        <v>100</v>
      </c>
      <c r="AH140" s="38">
        <v>100</v>
      </c>
      <c r="AI140" s="38">
        <v>100</v>
      </c>
      <c r="AJ140" s="38">
        <v>100</v>
      </c>
      <c r="AK140" s="38">
        <f t="shared" si="7"/>
        <v>1400</v>
      </c>
      <c r="AL140" s="221">
        <f t="shared" si="8"/>
        <v>0</v>
      </c>
      <c r="AM140" s="221"/>
    </row>
    <row r="141" spans="1:39" x14ac:dyDescent="0.25">
      <c r="A141" s="77">
        <v>7405</v>
      </c>
      <c r="B141" s="166" t="s">
        <v>133</v>
      </c>
      <c r="C141" s="183">
        <v>100</v>
      </c>
      <c r="D141" s="183">
        <v>100</v>
      </c>
      <c r="E141" s="183">
        <v>100</v>
      </c>
      <c r="F141" s="183">
        <v>100</v>
      </c>
      <c r="G141" s="183">
        <v>100</v>
      </c>
      <c r="H141" s="183">
        <v>100</v>
      </c>
      <c r="I141" s="183">
        <v>100</v>
      </c>
      <c r="J141" s="183">
        <v>100</v>
      </c>
      <c r="K141" s="183">
        <v>100</v>
      </c>
      <c r="L141" s="183">
        <v>100</v>
      </c>
      <c r="M141" s="183">
        <v>100</v>
      </c>
      <c r="N141" s="183">
        <v>100</v>
      </c>
      <c r="O141" s="183">
        <v>100</v>
      </c>
      <c r="P141" s="183">
        <v>100</v>
      </c>
      <c r="Q141" s="77">
        <v>1400</v>
      </c>
      <c r="R141" s="139">
        <f t="shared" si="6"/>
        <v>1</v>
      </c>
      <c r="U141" s="38">
        <v>7405</v>
      </c>
      <c r="V141" s="38" t="s">
        <v>133</v>
      </c>
      <c r="W141" s="38">
        <v>100</v>
      </c>
      <c r="X141" s="38">
        <v>100</v>
      </c>
      <c r="Y141" s="38">
        <v>100</v>
      </c>
      <c r="Z141" s="38">
        <v>100</v>
      </c>
      <c r="AA141" s="38">
        <v>100</v>
      </c>
      <c r="AB141" s="38">
        <v>100</v>
      </c>
      <c r="AC141" s="38">
        <v>100</v>
      </c>
      <c r="AD141" s="38">
        <v>100</v>
      </c>
      <c r="AE141" s="38">
        <v>100</v>
      </c>
      <c r="AF141" s="38">
        <v>100</v>
      </c>
      <c r="AG141" s="38">
        <v>100</v>
      </c>
      <c r="AH141" s="38">
        <v>100</v>
      </c>
      <c r="AI141" s="38">
        <v>100</v>
      </c>
      <c r="AJ141" s="38">
        <v>100</v>
      </c>
      <c r="AK141" s="38">
        <f t="shared" si="7"/>
        <v>1400</v>
      </c>
      <c r="AL141" s="221">
        <f t="shared" si="8"/>
        <v>0</v>
      </c>
      <c r="AM141" s="221"/>
    </row>
    <row r="142" spans="1:39" x14ac:dyDescent="0.25">
      <c r="A142" s="77">
        <v>7406</v>
      </c>
      <c r="B142" s="166" t="s">
        <v>3</v>
      </c>
      <c r="C142" s="183">
        <v>100</v>
      </c>
      <c r="D142" s="183">
        <v>100</v>
      </c>
      <c r="E142" s="183">
        <v>100</v>
      </c>
      <c r="F142" s="183">
        <v>100</v>
      </c>
      <c r="G142" s="183">
        <v>100</v>
      </c>
      <c r="H142" s="183">
        <v>100</v>
      </c>
      <c r="I142" s="183">
        <v>100</v>
      </c>
      <c r="J142" s="183">
        <v>100</v>
      </c>
      <c r="K142" s="183">
        <v>100</v>
      </c>
      <c r="L142" s="183">
        <v>100</v>
      </c>
      <c r="M142" s="183">
        <v>100</v>
      </c>
      <c r="N142" s="183">
        <v>100</v>
      </c>
      <c r="O142" s="183">
        <v>100</v>
      </c>
      <c r="P142" s="183">
        <v>100</v>
      </c>
      <c r="Q142" s="77">
        <v>1400</v>
      </c>
      <c r="R142" s="139">
        <f t="shared" si="6"/>
        <v>1</v>
      </c>
      <c r="U142" s="38">
        <v>7406</v>
      </c>
      <c r="V142" s="38" t="s">
        <v>3</v>
      </c>
      <c r="W142" s="38">
        <v>100</v>
      </c>
      <c r="X142" s="38">
        <v>100</v>
      </c>
      <c r="Y142" s="38">
        <v>100</v>
      </c>
      <c r="Z142" s="38">
        <v>100</v>
      </c>
      <c r="AA142" s="38">
        <v>100</v>
      </c>
      <c r="AB142" s="38">
        <v>100</v>
      </c>
      <c r="AC142" s="38">
        <v>100</v>
      </c>
      <c r="AD142" s="38">
        <v>100</v>
      </c>
      <c r="AE142" s="38">
        <v>100</v>
      </c>
      <c r="AF142" s="38">
        <v>100</v>
      </c>
      <c r="AG142" s="38">
        <v>100</v>
      </c>
      <c r="AH142" s="38">
        <v>100</v>
      </c>
      <c r="AI142" s="38">
        <v>100</v>
      </c>
      <c r="AJ142" s="38">
        <v>100</v>
      </c>
      <c r="AK142" s="38">
        <f t="shared" si="7"/>
        <v>1400</v>
      </c>
      <c r="AL142" s="221">
        <f t="shared" si="8"/>
        <v>0</v>
      </c>
      <c r="AM142" s="221"/>
    </row>
    <row r="143" spans="1:39" x14ac:dyDescent="0.25">
      <c r="A143" s="77">
        <v>7407</v>
      </c>
      <c r="B143" s="166" t="s">
        <v>173</v>
      </c>
      <c r="C143" s="183">
        <v>100</v>
      </c>
      <c r="D143" s="183">
        <v>100</v>
      </c>
      <c r="E143" s="183">
        <v>100</v>
      </c>
      <c r="F143" s="183">
        <v>100</v>
      </c>
      <c r="G143" s="183">
        <v>100</v>
      </c>
      <c r="H143" s="183">
        <v>100</v>
      </c>
      <c r="I143" s="183">
        <v>100</v>
      </c>
      <c r="J143" s="183">
        <v>100</v>
      </c>
      <c r="K143" s="183">
        <v>100</v>
      </c>
      <c r="L143" s="183">
        <v>100</v>
      </c>
      <c r="M143" s="183">
        <v>100</v>
      </c>
      <c r="N143" s="183">
        <v>100</v>
      </c>
      <c r="O143" s="183">
        <v>100</v>
      </c>
      <c r="P143" s="183">
        <v>50</v>
      </c>
      <c r="Q143" s="77">
        <v>1350</v>
      </c>
      <c r="R143" s="139">
        <f t="shared" si="6"/>
        <v>0.98076923076923073</v>
      </c>
      <c r="U143" s="38">
        <v>7407</v>
      </c>
      <c r="V143" s="38" t="s">
        <v>173</v>
      </c>
      <c r="W143" s="38">
        <v>100</v>
      </c>
      <c r="X143" s="38">
        <v>100</v>
      </c>
      <c r="Y143" s="38">
        <v>100</v>
      </c>
      <c r="Z143" s="38">
        <v>100</v>
      </c>
      <c r="AA143" s="38">
        <v>100</v>
      </c>
      <c r="AB143" s="38">
        <v>100</v>
      </c>
      <c r="AC143" s="38">
        <v>100</v>
      </c>
      <c r="AD143" s="38">
        <v>100</v>
      </c>
      <c r="AE143" s="38">
        <v>100</v>
      </c>
      <c r="AF143" s="38">
        <v>100</v>
      </c>
      <c r="AG143" s="38">
        <v>100</v>
      </c>
      <c r="AH143" s="38">
        <v>100</v>
      </c>
      <c r="AI143" s="38">
        <v>100</v>
      </c>
      <c r="AJ143" s="38">
        <v>50</v>
      </c>
      <c r="AK143" s="38">
        <f t="shared" si="7"/>
        <v>1350</v>
      </c>
      <c r="AL143" s="221">
        <f t="shared" si="8"/>
        <v>0</v>
      </c>
      <c r="AM143" s="221"/>
    </row>
    <row r="144" spans="1:39" x14ac:dyDescent="0.25">
      <c r="A144" s="77">
        <v>7408</v>
      </c>
      <c r="B144" s="166" t="s">
        <v>129</v>
      </c>
      <c r="C144" s="183">
        <v>100</v>
      </c>
      <c r="D144" s="183">
        <v>100</v>
      </c>
      <c r="E144" s="183">
        <v>100</v>
      </c>
      <c r="F144" s="183">
        <v>100</v>
      </c>
      <c r="G144" s="183">
        <v>100</v>
      </c>
      <c r="H144" s="183">
        <v>100</v>
      </c>
      <c r="I144" s="183">
        <v>100</v>
      </c>
      <c r="J144" s="183">
        <v>100</v>
      </c>
      <c r="K144" s="183">
        <v>100</v>
      </c>
      <c r="L144" s="183">
        <v>100</v>
      </c>
      <c r="M144" s="183">
        <v>100</v>
      </c>
      <c r="N144" s="183">
        <v>100</v>
      </c>
      <c r="O144" s="183">
        <v>100</v>
      </c>
      <c r="P144" s="183">
        <v>50</v>
      </c>
      <c r="Q144" s="77">
        <v>1350</v>
      </c>
      <c r="R144" s="139">
        <f t="shared" si="6"/>
        <v>0.98076923076923073</v>
      </c>
      <c r="U144" s="38">
        <v>7408</v>
      </c>
      <c r="V144" s="38" t="s">
        <v>129</v>
      </c>
      <c r="W144" s="38">
        <v>100</v>
      </c>
      <c r="X144" s="38">
        <v>100</v>
      </c>
      <c r="Y144" s="38">
        <v>100</v>
      </c>
      <c r="Z144" s="38">
        <v>100</v>
      </c>
      <c r="AA144" s="38">
        <v>100</v>
      </c>
      <c r="AB144" s="38">
        <v>100</v>
      </c>
      <c r="AC144" s="38">
        <v>100</v>
      </c>
      <c r="AD144" s="38">
        <v>100</v>
      </c>
      <c r="AE144" s="38">
        <v>100</v>
      </c>
      <c r="AF144" s="38">
        <v>100</v>
      </c>
      <c r="AG144" s="38">
        <v>100</v>
      </c>
      <c r="AH144" s="38">
        <v>100</v>
      </c>
      <c r="AI144" s="38">
        <v>100</v>
      </c>
      <c r="AJ144" s="38">
        <v>50</v>
      </c>
      <c r="AK144" s="38">
        <f t="shared" si="7"/>
        <v>1350</v>
      </c>
      <c r="AL144" s="221">
        <f t="shared" si="8"/>
        <v>0</v>
      </c>
      <c r="AM144" s="221"/>
    </row>
    <row r="145" spans="1:39" x14ac:dyDescent="0.25">
      <c r="A145" s="77">
        <v>8101</v>
      </c>
      <c r="B145" s="166" t="s">
        <v>127</v>
      </c>
      <c r="C145" s="183">
        <v>100</v>
      </c>
      <c r="D145" s="183">
        <v>100</v>
      </c>
      <c r="E145" s="183">
        <v>100</v>
      </c>
      <c r="F145" s="183">
        <v>100</v>
      </c>
      <c r="G145" s="183">
        <v>100</v>
      </c>
      <c r="H145" s="183">
        <v>100</v>
      </c>
      <c r="I145" s="183">
        <v>100</v>
      </c>
      <c r="J145" s="183">
        <v>100</v>
      </c>
      <c r="K145" s="183">
        <v>100</v>
      </c>
      <c r="L145" s="183">
        <v>100</v>
      </c>
      <c r="M145" s="183">
        <v>100</v>
      </c>
      <c r="N145" s="183">
        <v>100</v>
      </c>
      <c r="O145" s="183">
        <v>100</v>
      </c>
      <c r="P145" s="183">
        <v>100</v>
      </c>
      <c r="Q145" s="77">
        <v>1400</v>
      </c>
      <c r="R145" s="139">
        <f t="shared" si="6"/>
        <v>1</v>
      </c>
      <c r="U145" s="38">
        <v>8101</v>
      </c>
      <c r="V145" s="38" t="s">
        <v>423</v>
      </c>
      <c r="W145" s="38">
        <v>100</v>
      </c>
      <c r="X145" s="38">
        <v>100</v>
      </c>
      <c r="Y145" s="38">
        <v>100</v>
      </c>
      <c r="Z145" s="38">
        <v>100</v>
      </c>
      <c r="AA145" s="38">
        <v>100</v>
      </c>
      <c r="AB145" s="38">
        <v>100</v>
      </c>
      <c r="AC145" s="38">
        <v>100</v>
      </c>
      <c r="AD145" s="38">
        <v>100</v>
      </c>
      <c r="AE145" s="38">
        <v>100</v>
      </c>
      <c r="AF145" s="38">
        <v>100</v>
      </c>
      <c r="AG145" s="38">
        <v>100</v>
      </c>
      <c r="AH145" s="38">
        <v>100</v>
      </c>
      <c r="AI145" s="38">
        <v>100</v>
      </c>
      <c r="AJ145" s="38">
        <v>100</v>
      </c>
      <c r="AK145" s="38">
        <f t="shared" si="7"/>
        <v>1400</v>
      </c>
      <c r="AL145" s="221">
        <f t="shared" si="8"/>
        <v>0</v>
      </c>
      <c r="AM145" s="221"/>
    </row>
    <row r="146" spans="1:39" x14ac:dyDescent="0.25">
      <c r="A146" s="77">
        <v>8102</v>
      </c>
      <c r="B146" s="166" t="s">
        <v>84</v>
      </c>
      <c r="C146" s="183">
        <v>100</v>
      </c>
      <c r="D146" s="183">
        <v>100</v>
      </c>
      <c r="E146" s="183">
        <v>100</v>
      </c>
      <c r="F146" s="183">
        <v>100</v>
      </c>
      <c r="G146" s="183">
        <v>100</v>
      </c>
      <c r="H146" s="183">
        <v>100</v>
      </c>
      <c r="I146" s="183">
        <v>100</v>
      </c>
      <c r="J146" s="183">
        <v>100</v>
      </c>
      <c r="K146" s="183">
        <v>100</v>
      </c>
      <c r="L146" s="183">
        <v>100</v>
      </c>
      <c r="M146" s="183">
        <v>100</v>
      </c>
      <c r="N146" s="183">
        <v>100</v>
      </c>
      <c r="O146" s="183">
        <v>100</v>
      </c>
      <c r="P146" s="183">
        <v>100</v>
      </c>
      <c r="Q146" s="77">
        <v>1400</v>
      </c>
      <c r="R146" s="139">
        <f t="shared" si="6"/>
        <v>1</v>
      </c>
      <c r="U146" s="38">
        <v>8102</v>
      </c>
      <c r="V146" s="38" t="s">
        <v>84</v>
      </c>
      <c r="W146" s="38">
        <v>100</v>
      </c>
      <c r="X146" s="38">
        <v>100</v>
      </c>
      <c r="Y146" s="38">
        <v>100</v>
      </c>
      <c r="Z146" s="38">
        <v>100</v>
      </c>
      <c r="AA146" s="38">
        <v>100</v>
      </c>
      <c r="AB146" s="38">
        <v>100</v>
      </c>
      <c r="AC146" s="38">
        <v>100</v>
      </c>
      <c r="AD146" s="38">
        <v>100</v>
      </c>
      <c r="AE146" s="38">
        <v>100</v>
      </c>
      <c r="AF146" s="38">
        <v>100</v>
      </c>
      <c r="AG146" s="38">
        <v>100</v>
      </c>
      <c r="AH146" s="38">
        <v>100</v>
      </c>
      <c r="AI146" s="38">
        <v>100</v>
      </c>
      <c r="AJ146" s="38">
        <v>100</v>
      </c>
      <c r="AK146" s="38">
        <f t="shared" si="7"/>
        <v>1400</v>
      </c>
      <c r="AL146" s="221">
        <f t="shared" si="8"/>
        <v>0</v>
      </c>
      <c r="AM146" s="221"/>
    </row>
    <row r="147" spans="1:39" x14ac:dyDescent="0.25">
      <c r="A147" s="77">
        <v>8103</v>
      </c>
      <c r="B147" s="166" t="s">
        <v>48</v>
      </c>
      <c r="C147" s="183">
        <v>100</v>
      </c>
      <c r="D147" s="183">
        <v>100</v>
      </c>
      <c r="E147" s="183">
        <v>100</v>
      </c>
      <c r="F147" s="183">
        <v>100</v>
      </c>
      <c r="G147" s="183">
        <v>100</v>
      </c>
      <c r="H147" s="183">
        <v>100</v>
      </c>
      <c r="I147" s="183">
        <v>100</v>
      </c>
      <c r="J147" s="183">
        <v>100</v>
      </c>
      <c r="K147" s="183">
        <v>100</v>
      </c>
      <c r="L147" s="183">
        <v>100</v>
      </c>
      <c r="M147" s="183">
        <v>100</v>
      </c>
      <c r="N147" s="183">
        <v>100</v>
      </c>
      <c r="O147" s="183">
        <v>100</v>
      </c>
      <c r="P147" s="183">
        <v>100</v>
      </c>
      <c r="Q147" s="77">
        <v>1400</v>
      </c>
      <c r="R147" s="139">
        <f t="shared" si="6"/>
        <v>1</v>
      </c>
      <c r="U147" s="38">
        <v>8103</v>
      </c>
      <c r="V147" s="38" t="s">
        <v>48</v>
      </c>
      <c r="W147" s="38">
        <v>100</v>
      </c>
      <c r="X147" s="38">
        <v>100</v>
      </c>
      <c r="Y147" s="38">
        <v>100</v>
      </c>
      <c r="Z147" s="38">
        <v>100</v>
      </c>
      <c r="AA147" s="38">
        <v>100</v>
      </c>
      <c r="AB147" s="38">
        <v>100</v>
      </c>
      <c r="AC147" s="38">
        <v>100</v>
      </c>
      <c r="AD147" s="38">
        <v>100</v>
      </c>
      <c r="AE147" s="38">
        <v>100</v>
      </c>
      <c r="AF147" s="38">
        <v>100</v>
      </c>
      <c r="AG147" s="38">
        <v>100</v>
      </c>
      <c r="AH147" s="38">
        <v>100</v>
      </c>
      <c r="AI147" s="38">
        <v>100</v>
      </c>
      <c r="AJ147" s="38">
        <v>100</v>
      </c>
      <c r="AK147" s="38">
        <f t="shared" si="7"/>
        <v>1400</v>
      </c>
      <c r="AL147" s="221">
        <f t="shared" si="8"/>
        <v>0</v>
      </c>
      <c r="AM147" s="221"/>
    </row>
    <row r="148" spans="1:39" x14ac:dyDescent="0.25">
      <c r="A148" s="77">
        <v>8104</v>
      </c>
      <c r="B148" s="166" t="s">
        <v>272</v>
      </c>
      <c r="C148" s="183">
        <v>100</v>
      </c>
      <c r="D148" s="183">
        <v>100</v>
      </c>
      <c r="E148" s="183">
        <v>100</v>
      </c>
      <c r="F148" s="183">
        <v>100</v>
      </c>
      <c r="G148" s="183">
        <v>100</v>
      </c>
      <c r="H148" s="183">
        <v>100</v>
      </c>
      <c r="I148" s="183">
        <v>100</v>
      </c>
      <c r="J148" s="183">
        <v>100</v>
      </c>
      <c r="K148" s="183">
        <v>100</v>
      </c>
      <c r="L148" s="183">
        <v>100</v>
      </c>
      <c r="M148" s="183">
        <v>100</v>
      </c>
      <c r="N148" s="183">
        <v>100</v>
      </c>
      <c r="O148" s="183">
        <v>100</v>
      </c>
      <c r="P148" s="183">
        <v>100</v>
      </c>
      <c r="Q148" s="77">
        <v>1400</v>
      </c>
      <c r="R148" s="139">
        <f t="shared" si="6"/>
        <v>1</v>
      </c>
      <c r="U148" s="38">
        <v>8104</v>
      </c>
      <c r="V148" s="38" t="s">
        <v>272</v>
      </c>
      <c r="W148" s="38">
        <v>100</v>
      </c>
      <c r="X148" s="38">
        <v>100</v>
      </c>
      <c r="Y148" s="38">
        <v>100</v>
      </c>
      <c r="Z148" s="38">
        <v>100</v>
      </c>
      <c r="AA148" s="38">
        <v>100</v>
      </c>
      <c r="AB148" s="38">
        <v>100</v>
      </c>
      <c r="AC148" s="38">
        <v>100</v>
      </c>
      <c r="AD148" s="38">
        <v>100</v>
      </c>
      <c r="AE148" s="38">
        <v>100</v>
      </c>
      <c r="AF148" s="38">
        <v>100</v>
      </c>
      <c r="AG148" s="38">
        <v>100</v>
      </c>
      <c r="AH148" s="38">
        <v>100</v>
      </c>
      <c r="AI148" s="38">
        <v>100</v>
      </c>
      <c r="AJ148" s="38">
        <v>100</v>
      </c>
      <c r="AK148" s="38">
        <f t="shared" si="7"/>
        <v>1400</v>
      </c>
      <c r="AL148" s="221">
        <f t="shared" si="8"/>
        <v>0</v>
      </c>
      <c r="AM148" s="221"/>
    </row>
    <row r="149" spans="1:39" x14ac:dyDescent="0.25">
      <c r="A149" s="77">
        <v>8105</v>
      </c>
      <c r="B149" s="166" t="s">
        <v>26</v>
      </c>
      <c r="C149" s="183">
        <v>100</v>
      </c>
      <c r="D149" s="183">
        <v>100</v>
      </c>
      <c r="E149" s="183">
        <v>100</v>
      </c>
      <c r="F149" s="183">
        <v>100</v>
      </c>
      <c r="G149" s="183">
        <v>100</v>
      </c>
      <c r="H149" s="183">
        <v>100</v>
      </c>
      <c r="I149" s="183">
        <v>100</v>
      </c>
      <c r="J149" s="183">
        <v>100</v>
      </c>
      <c r="K149" s="183">
        <v>100</v>
      </c>
      <c r="L149" s="183">
        <v>100</v>
      </c>
      <c r="M149" s="183">
        <v>100</v>
      </c>
      <c r="N149" s="183">
        <v>100</v>
      </c>
      <c r="O149" s="183">
        <v>100</v>
      </c>
      <c r="P149" s="183">
        <v>100</v>
      </c>
      <c r="Q149" s="77">
        <v>1400</v>
      </c>
      <c r="R149" s="139">
        <f t="shared" si="6"/>
        <v>1</v>
      </c>
      <c r="U149" s="38">
        <v>8105</v>
      </c>
      <c r="V149" s="38" t="s">
        <v>26</v>
      </c>
      <c r="W149" s="38">
        <v>100</v>
      </c>
      <c r="X149" s="38">
        <v>100</v>
      </c>
      <c r="Y149" s="38">
        <v>100</v>
      </c>
      <c r="Z149" s="38">
        <v>100</v>
      </c>
      <c r="AA149" s="38">
        <v>100</v>
      </c>
      <c r="AB149" s="38">
        <v>100</v>
      </c>
      <c r="AC149" s="38">
        <v>100</v>
      </c>
      <c r="AD149" s="38">
        <v>100</v>
      </c>
      <c r="AE149" s="38">
        <v>100</v>
      </c>
      <c r="AF149" s="38">
        <v>100</v>
      </c>
      <c r="AG149" s="38">
        <v>100</v>
      </c>
      <c r="AH149" s="38">
        <v>100</v>
      </c>
      <c r="AI149" s="38">
        <v>100</v>
      </c>
      <c r="AJ149" s="38">
        <v>100</v>
      </c>
      <c r="AK149" s="38">
        <f t="shared" si="7"/>
        <v>1400</v>
      </c>
      <c r="AL149" s="221">
        <f t="shared" si="8"/>
        <v>0</v>
      </c>
      <c r="AM149" s="221"/>
    </row>
    <row r="150" spans="1:39" x14ac:dyDescent="0.25">
      <c r="A150" s="77">
        <v>8106</v>
      </c>
      <c r="B150" s="166" t="s">
        <v>174</v>
      </c>
      <c r="C150" s="183">
        <v>100</v>
      </c>
      <c r="D150" s="183">
        <v>100</v>
      </c>
      <c r="E150" s="183">
        <v>100</v>
      </c>
      <c r="F150" s="183">
        <v>100</v>
      </c>
      <c r="G150" s="183">
        <v>100</v>
      </c>
      <c r="H150" s="183">
        <v>100</v>
      </c>
      <c r="I150" s="183">
        <v>100</v>
      </c>
      <c r="J150" s="183">
        <v>100</v>
      </c>
      <c r="K150" s="183">
        <v>100</v>
      </c>
      <c r="L150" s="183">
        <v>100</v>
      </c>
      <c r="M150" s="183">
        <v>100</v>
      </c>
      <c r="N150" s="183">
        <v>100</v>
      </c>
      <c r="O150" s="183">
        <v>100</v>
      </c>
      <c r="P150" s="183">
        <v>100</v>
      </c>
      <c r="Q150" s="77">
        <v>1400</v>
      </c>
      <c r="R150" s="139">
        <f t="shared" si="6"/>
        <v>1</v>
      </c>
      <c r="U150" s="38">
        <v>8106</v>
      </c>
      <c r="V150" s="38" t="s">
        <v>174</v>
      </c>
      <c r="W150" s="38">
        <v>100</v>
      </c>
      <c r="X150" s="38">
        <v>100</v>
      </c>
      <c r="Y150" s="38">
        <v>100</v>
      </c>
      <c r="Z150" s="38">
        <v>100</v>
      </c>
      <c r="AA150" s="38">
        <v>100</v>
      </c>
      <c r="AB150" s="38">
        <v>100</v>
      </c>
      <c r="AC150" s="38">
        <v>100</v>
      </c>
      <c r="AD150" s="38">
        <v>100</v>
      </c>
      <c r="AE150" s="38">
        <v>100</v>
      </c>
      <c r="AF150" s="38">
        <v>100</v>
      </c>
      <c r="AG150" s="38">
        <v>100</v>
      </c>
      <c r="AH150" s="38">
        <v>100</v>
      </c>
      <c r="AI150" s="38">
        <v>100</v>
      </c>
      <c r="AJ150" s="38">
        <v>100</v>
      </c>
      <c r="AK150" s="38">
        <f t="shared" si="7"/>
        <v>1400</v>
      </c>
      <c r="AL150" s="221">
        <f t="shared" si="8"/>
        <v>0</v>
      </c>
      <c r="AM150" s="221"/>
    </row>
    <row r="151" spans="1:39" x14ac:dyDescent="0.25">
      <c r="A151" s="77">
        <v>8107</v>
      </c>
      <c r="B151" s="166" t="s">
        <v>72</v>
      </c>
      <c r="C151" s="183">
        <v>100</v>
      </c>
      <c r="D151" s="183">
        <v>100</v>
      </c>
      <c r="E151" s="183">
        <v>100</v>
      </c>
      <c r="F151" s="183">
        <v>100</v>
      </c>
      <c r="G151" s="183">
        <v>100</v>
      </c>
      <c r="H151" s="183">
        <v>100</v>
      </c>
      <c r="I151" s="183">
        <v>100</v>
      </c>
      <c r="J151" s="183">
        <v>100</v>
      </c>
      <c r="K151" s="183">
        <v>100</v>
      </c>
      <c r="L151" s="183">
        <v>100</v>
      </c>
      <c r="M151" s="183">
        <v>100</v>
      </c>
      <c r="N151" s="183">
        <v>100</v>
      </c>
      <c r="O151" s="183">
        <v>100</v>
      </c>
      <c r="P151" s="183">
        <v>100</v>
      </c>
      <c r="Q151" s="77">
        <v>1400</v>
      </c>
      <c r="R151" s="139">
        <f t="shared" si="6"/>
        <v>1</v>
      </c>
      <c r="U151" s="38">
        <v>8107</v>
      </c>
      <c r="V151" s="38" t="s">
        <v>72</v>
      </c>
      <c r="W151" s="38">
        <v>100</v>
      </c>
      <c r="X151" s="38">
        <v>100</v>
      </c>
      <c r="Y151" s="38">
        <v>100</v>
      </c>
      <c r="Z151" s="38">
        <v>100</v>
      </c>
      <c r="AA151" s="38">
        <v>100</v>
      </c>
      <c r="AB151" s="38">
        <v>100</v>
      </c>
      <c r="AC151" s="38">
        <v>100</v>
      </c>
      <c r="AD151" s="38">
        <v>100</v>
      </c>
      <c r="AE151" s="38">
        <v>100</v>
      </c>
      <c r="AF151" s="38">
        <v>100</v>
      </c>
      <c r="AG151" s="38">
        <v>100</v>
      </c>
      <c r="AH151" s="38">
        <v>100</v>
      </c>
      <c r="AI151" s="38">
        <v>100</v>
      </c>
      <c r="AJ151" s="38">
        <v>100</v>
      </c>
      <c r="AK151" s="38">
        <f t="shared" si="7"/>
        <v>1400</v>
      </c>
      <c r="AL151" s="221">
        <f t="shared" si="8"/>
        <v>0</v>
      </c>
      <c r="AM151" s="221"/>
    </row>
    <row r="152" spans="1:39" x14ac:dyDescent="0.25">
      <c r="A152" s="77">
        <v>8108</v>
      </c>
      <c r="B152" s="166" t="s">
        <v>303</v>
      </c>
      <c r="C152" s="183">
        <v>100</v>
      </c>
      <c r="D152" s="183">
        <v>100</v>
      </c>
      <c r="E152" s="183">
        <v>100</v>
      </c>
      <c r="F152" s="183">
        <v>100</v>
      </c>
      <c r="G152" s="183">
        <v>100</v>
      </c>
      <c r="H152" s="183">
        <v>100</v>
      </c>
      <c r="I152" s="183">
        <v>100</v>
      </c>
      <c r="J152" s="183">
        <v>100</v>
      </c>
      <c r="K152" s="183">
        <v>100</v>
      </c>
      <c r="L152" s="183">
        <v>100</v>
      </c>
      <c r="M152" s="183">
        <v>100</v>
      </c>
      <c r="N152" s="183">
        <v>100</v>
      </c>
      <c r="O152" s="183">
        <v>100</v>
      </c>
      <c r="P152" s="183">
        <v>100</v>
      </c>
      <c r="Q152" s="77">
        <v>1400</v>
      </c>
      <c r="R152" s="139">
        <f t="shared" si="6"/>
        <v>1</v>
      </c>
      <c r="U152" s="38">
        <v>8108</v>
      </c>
      <c r="V152" s="38" t="s">
        <v>303</v>
      </c>
      <c r="W152" s="38">
        <v>100</v>
      </c>
      <c r="X152" s="38">
        <v>100</v>
      </c>
      <c r="Y152" s="38">
        <v>100</v>
      </c>
      <c r="Z152" s="38">
        <v>100</v>
      </c>
      <c r="AA152" s="38">
        <v>100</v>
      </c>
      <c r="AB152" s="38">
        <v>100</v>
      </c>
      <c r="AC152" s="38">
        <v>100</v>
      </c>
      <c r="AD152" s="38">
        <v>100</v>
      </c>
      <c r="AE152" s="38">
        <v>100</v>
      </c>
      <c r="AF152" s="38">
        <v>100</v>
      </c>
      <c r="AG152" s="38">
        <v>100</v>
      </c>
      <c r="AH152" s="38">
        <v>100</v>
      </c>
      <c r="AI152" s="38">
        <v>100</v>
      </c>
      <c r="AJ152" s="38">
        <v>100</v>
      </c>
      <c r="AK152" s="38">
        <f t="shared" si="7"/>
        <v>1400</v>
      </c>
      <c r="AL152" s="221">
        <f t="shared" si="8"/>
        <v>0</v>
      </c>
      <c r="AM152" s="221"/>
    </row>
    <row r="153" spans="1:39" x14ac:dyDescent="0.25">
      <c r="A153" s="77">
        <v>8109</v>
      </c>
      <c r="B153" s="166" t="s">
        <v>304</v>
      </c>
      <c r="C153" s="183">
        <v>100</v>
      </c>
      <c r="D153" s="183">
        <v>100</v>
      </c>
      <c r="E153" s="183">
        <v>100</v>
      </c>
      <c r="F153" s="183">
        <v>100</v>
      </c>
      <c r="G153" s="183">
        <v>100</v>
      </c>
      <c r="H153" s="183">
        <v>100</v>
      </c>
      <c r="I153" s="183">
        <v>100</v>
      </c>
      <c r="J153" s="183">
        <v>100</v>
      </c>
      <c r="K153" s="183">
        <v>100</v>
      </c>
      <c r="L153" s="183">
        <v>100</v>
      </c>
      <c r="M153" s="183">
        <v>100</v>
      </c>
      <c r="N153" s="183">
        <v>100</v>
      </c>
      <c r="O153" s="183">
        <v>100</v>
      </c>
      <c r="P153" s="183">
        <v>100</v>
      </c>
      <c r="Q153" s="77">
        <v>1400</v>
      </c>
      <c r="R153" s="139">
        <f t="shared" si="6"/>
        <v>1</v>
      </c>
      <c r="U153" s="38">
        <v>8109</v>
      </c>
      <c r="V153" s="38" t="s">
        <v>304</v>
      </c>
      <c r="W153" s="38">
        <v>100</v>
      </c>
      <c r="X153" s="38">
        <v>100</v>
      </c>
      <c r="Y153" s="38">
        <v>100</v>
      </c>
      <c r="Z153" s="38">
        <v>100</v>
      </c>
      <c r="AA153" s="38">
        <v>100</v>
      </c>
      <c r="AB153" s="38">
        <v>100</v>
      </c>
      <c r="AC153" s="38">
        <v>100</v>
      </c>
      <c r="AD153" s="38">
        <v>100</v>
      </c>
      <c r="AE153" s="38">
        <v>100</v>
      </c>
      <c r="AF153" s="38">
        <v>100</v>
      </c>
      <c r="AG153" s="38">
        <v>100</v>
      </c>
      <c r="AH153" s="38">
        <v>100</v>
      </c>
      <c r="AI153" s="38">
        <v>100</v>
      </c>
      <c r="AJ153" s="38">
        <v>100</v>
      </c>
      <c r="AK153" s="38">
        <f t="shared" si="7"/>
        <v>1400</v>
      </c>
      <c r="AL153" s="221">
        <f t="shared" si="8"/>
        <v>0</v>
      </c>
      <c r="AM153" s="221"/>
    </row>
    <row r="154" spans="1:39" x14ac:dyDescent="0.25">
      <c r="A154" s="77">
        <v>8110</v>
      </c>
      <c r="B154" s="166" t="s">
        <v>79</v>
      </c>
      <c r="C154" s="183">
        <v>100</v>
      </c>
      <c r="D154" s="183">
        <v>100</v>
      </c>
      <c r="E154" s="183">
        <v>100</v>
      </c>
      <c r="F154" s="183">
        <v>100</v>
      </c>
      <c r="G154" s="183">
        <v>100</v>
      </c>
      <c r="H154" s="183">
        <v>100</v>
      </c>
      <c r="I154" s="183">
        <v>100</v>
      </c>
      <c r="J154" s="183">
        <v>100</v>
      </c>
      <c r="K154" s="183">
        <v>100</v>
      </c>
      <c r="L154" s="183">
        <v>100</v>
      </c>
      <c r="M154" s="183">
        <v>100</v>
      </c>
      <c r="N154" s="183">
        <v>100</v>
      </c>
      <c r="O154" s="183">
        <v>100</v>
      </c>
      <c r="P154" s="183">
        <v>100</v>
      </c>
      <c r="Q154" s="77">
        <v>1400</v>
      </c>
      <c r="R154" s="139">
        <f t="shared" si="6"/>
        <v>1</v>
      </c>
      <c r="U154" s="38">
        <v>8110</v>
      </c>
      <c r="V154" s="38" t="s">
        <v>79</v>
      </c>
      <c r="W154" s="38">
        <v>100</v>
      </c>
      <c r="X154" s="38">
        <v>100</v>
      </c>
      <c r="Y154" s="38">
        <v>100</v>
      </c>
      <c r="Z154" s="38">
        <v>100</v>
      </c>
      <c r="AA154" s="38">
        <v>100</v>
      </c>
      <c r="AB154" s="38">
        <v>100</v>
      </c>
      <c r="AC154" s="38">
        <v>100</v>
      </c>
      <c r="AD154" s="38">
        <v>100</v>
      </c>
      <c r="AE154" s="38">
        <v>100</v>
      </c>
      <c r="AF154" s="38">
        <v>100</v>
      </c>
      <c r="AG154" s="38">
        <v>100</v>
      </c>
      <c r="AH154" s="38">
        <v>100</v>
      </c>
      <c r="AI154" s="38">
        <v>100</v>
      </c>
      <c r="AJ154" s="38">
        <v>100</v>
      </c>
      <c r="AK154" s="38">
        <f t="shared" si="7"/>
        <v>1400</v>
      </c>
      <c r="AL154" s="221">
        <f t="shared" si="8"/>
        <v>0</v>
      </c>
      <c r="AM154" s="221"/>
    </row>
    <row r="155" spans="1:39" x14ac:dyDescent="0.25">
      <c r="A155" s="77">
        <v>8111</v>
      </c>
      <c r="B155" s="166" t="s">
        <v>56</v>
      </c>
      <c r="C155" s="183">
        <v>100</v>
      </c>
      <c r="D155" s="183">
        <v>100</v>
      </c>
      <c r="E155" s="183">
        <v>100</v>
      </c>
      <c r="F155" s="183">
        <v>100</v>
      </c>
      <c r="G155" s="183">
        <v>100</v>
      </c>
      <c r="H155" s="183">
        <v>100</v>
      </c>
      <c r="I155" s="183">
        <v>100</v>
      </c>
      <c r="J155" s="183">
        <v>100</v>
      </c>
      <c r="K155" s="183">
        <v>100</v>
      </c>
      <c r="L155" s="183">
        <v>100</v>
      </c>
      <c r="M155" s="183">
        <v>100</v>
      </c>
      <c r="N155" s="183">
        <v>100</v>
      </c>
      <c r="O155" s="183">
        <v>100</v>
      </c>
      <c r="P155" s="183">
        <v>100</v>
      </c>
      <c r="Q155" s="77">
        <v>1400</v>
      </c>
      <c r="R155" s="139">
        <f t="shared" si="6"/>
        <v>1</v>
      </c>
      <c r="U155" s="38">
        <v>8111</v>
      </c>
      <c r="V155" s="38" t="s">
        <v>391</v>
      </c>
      <c r="W155" s="38">
        <v>100</v>
      </c>
      <c r="X155" s="38">
        <v>100</v>
      </c>
      <c r="Y155" s="38">
        <v>100</v>
      </c>
      <c r="Z155" s="38">
        <v>100</v>
      </c>
      <c r="AA155" s="38">
        <v>100</v>
      </c>
      <c r="AB155" s="38">
        <v>100</v>
      </c>
      <c r="AC155" s="38">
        <v>100</v>
      </c>
      <c r="AD155" s="38">
        <v>100</v>
      </c>
      <c r="AE155" s="38">
        <v>100</v>
      </c>
      <c r="AF155" s="38">
        <v>100</v>
      </c>
      <c r="AG155" s="38">
        <v>100</v>
      </c>
      <c r="AH155" s="38">
        <v>100</v>
      </c>
      <c r="AI155" s="38">
        <v>100</v>
      </c>
      <c r="AJ155" s="38">
        <v>100</v>
      </c>
      <c r="AK155" s="38">
        <f t="shared" si="7"/>
        <v>1400</v>
      </c>
      <c r="AL155" s="221">
        <f t="shared" si="8"/>
        <v>0</v>
      </c>
      <c r="AM155" s="221"/>
    </row>
    <row r="156" spans="1:39" x14ac:dyDescent="0.25">
      <c r="A156" s="77">
        <v>8112</v>
      </c>
      <c r="B156" s="166" t="s">
        <v>122</v>
      </c>
      <c r="C156" s="183">
        <v>100</v>
      </c>
      <c r="D156" s="183">
        <v>100</v>
      </c>
      <c r="E156" s="183">
        <v>100</v>
      </c>
      <c r="F156" s="183">
        <v>100</v>
      </c>
      <c r="G156" s="183">
        <v>100</v>
      </c>
      <c r="H156" s="183">
        <v>100</v>
      </c>
      <c r="I156" s="183">
        <v>100</v>
      </c>
      <c r="J156" s="183">
        <v>100</v>
      </c>
      <c r="K156" s="183">
        <v>100</v>
      </c>
      <c r="L156" s="183">
        <v>100</v>
      </c>
      <c r="M156" s="183">
        <v>100</v>
      </c>
      <c r="N156" s="183">
        <v>100</v>
      </c>
      <c r="O156" s="183">
        <v>100</v>
      </c>
      <c r="P156" s="183">
        <v>100</v>
      </c>
      <c r="Q156" s="77">
        <v>1400</v>
      </c>
      <c r="R156" s="139">
        <f t="shared" si="6"/>
        <v>1</v>
      </c>
      <c r="U156" s="38">
        <v>8112</v>
      </c>
      <c r="V156" s="38" t="s">
        <v>395</v>
      </c>
      <c r="W156" s="38">
        <v>100</v>
      </c>
      <c r="X156" s="38">
        <v>100</v>
      </c>
      <c r="Y156" s="38">
        <v>100</v>
      </c>
      <c r="Z156" s="38">
        <v>100</v>
      </c>
      <c r="AA156" s="38">
        <v>100</v>
      </c>
      <c r="AB156" s="38">
        <v>100</v>
      </c>
      <c r="AC156" s="38">
        <v>100</v>
      </c>
      <c r="AD156" s="38">
        <v>100</v>
      </c>
      <c r="AE156" s="38">
        <v>100</v>
      </c>
      <c r="AF156" s="38">
        <v>100</v>
      </c>
      <c r="AG156" s="38">
        <v>100</v>
      </c>
      <c r="AH156" s="38">
        <v>100</v>
      </c>
      <c r="AI156" s="38">
        <v>100</v>
      </c>
      <c r="AJ156" s="38">
        <v>100</v>
      </c>
      <c r="AK156" s="38">
        <f t="shared" si="7"/>
        <v>1400</v>
      </c>
      <c r="AL156" s="221">
        <f t="shared" si="8"/>
        <v>0</v>
      </c>
      <c r="AM156" s="221"/>
    </row>
    <row r="157" spans="1:39" x14ac:dyDescent="0.25">
      <c r="A157" s="77">
        <v>8201</v>
      </c>
      <c r="B157" s="166" t="s">
        <v>234</v>
      </c>
      <c r="C157" s="183">
        <v>100</v>
      </c>
      <c r="D157" s="183">
        <v>100</v>
      </c>
      <c r="E157" s="183">
        <v>100</v>
      </c>
      <c r="F157" s="183">
        <v>100</v>
      </c>
      <c r="G157" s="183">
        <v>100</v>
      </c>
      <c r="H157" s="183">
        <v>100</v>
      </c>
      <c r="I157" s="183">
        <v>100</v>
      </c>
      <c r="J157" s="183">
        <v>100</v>
      </c>
      <c r="K157" s="183">
        <v>100</v>
      </c>
      <c r="L157" s="183">
        <v>100</v>
      </c>
      <c r="M157" s="183">
        <v>100</v>
      </c>
      <c r="N157" s="183">
        <v>100</v>
      </c>
      <c r="O157" s="183">
        <v>100</v>
      </c>
      <c r="P157" s="183">
        <v>100</v>
      </c>
      <c r="Q157" s="77">
        <v>1400</v>
      </c>
      <c r="R157" s="139">
        <f t="shared" si="6"/>
        <v>1</v>
      </c>
      <c r="U157" s="38">
        <v>8201</v>
      </c>
      <c r="V157" s="38" t="s">
        <v>234</v>
      </c>
      <c r="W157" s="38">
        <v>100</v>
      </c>
      <c r="X157" s="38">
        <v>100</v>
      </c>
      <c r="Y157" s="38">
        <v>100</v>
      </c>
      <c r="Z157" s="38">
        <v>100</v>
      </c>
      <c r="AA157" s="38">
        <v>100</v>
      </c>
      <c r="AB157" s="38">
        <v>100</v>
      </c>
      <c r="AC157" s="38">
        <v>100</v>
      </c>
      <c r="AD157" s="38">
        <v>100</v>
      </c>
      <c r="AE157" s="38">
        <v>100</v>
      </c>
      <c r="AF157" s="38">
        <v>100</v>
      </c>
      <c r="AG157" s="38">
        <v>100</v>
      </c>
      <c r="AH157" s="38">
        <v>100</v>
      </c>
      <c r="AI157" s="38">
        <v>100</v>
      </c>
      <c r="AJ157" s="38">
        <v>100</v>
      </c>
      <c r="AK157" s="38">
        <f t="shared" si="7"/>
        <v>1400</v>
      </c>
      <c r="AL157" s="221">
        <f t="shared" si="8"/>
        <v>0</v>
      </c>
      <c r="AM157" s="221"/>
    </row>
    <row r="158" spans="1:39" x14ac:dyDescent="0.25">
      <c r="A158" s="77">
        <v>8202</v>
      </c>
      <c r="B158" s="166" t="s">
        <v>305</v>
      </c>
      <c r="C158" s="183">
        <v>100</v>
      </c>
      <c r="D158" s="183">
        <v>100</v>
      </c>
      <c r="E158" s="183">
        <v>100</v>
      </c>
      <c r="F158" s="183">
        <v>100</v>
      </c>
      <c r="G158" s="183">
        <v>100</v>
      </c>
      <c r="H158" s="183">
        <v>100</v>
      </c>
      <c r="I158" s="183">
        <v>100</v>
      </c>
      <c r="J158" s="183">
        <v>100</v>
      </c>
      <c r="K158" s="183">
        <v>100</v>
      </c>
      <c r="L158" s="183">
        <v>100</v>
      </c>
      <c r="M158" s="183">
        <v>100</v>
      </c>
      <c r="N158" s="183">
        <v>100</v>
      </c>
      <c r="O158" s="183">
        <v>100</v>
      </c>
      <c r="P158" s="183">
        <v>100</v>
      </c>
      <c r="Q158" s="77">
        <v>1400</v>
      </c>
      <c r="R158" s="139">
        <f t="shared" si="6"/>
        <v>1</v>
      </c>
      <c r="U158" s="38">
        <v>8202</v>
      </c>
      <c r="V158" s="38" t="s">
        <v>305</v>
      </c>
      <c r="W158" s="38">
        <v>100</v>
      </c>
      <c r="X158" s="38">
        <v>100</v>
      </c>
      <c r="Y158" s="38">
        <v>100</v>
      </c>
      <c r="Z158" s="38">
        <v>100</v>
      </c>
      <c r="AA158" s="38">
        <v>100</v>
      </c>
      <c r="AB158" s="38">
        <v>100</v>
      </c>
      <c r="AC158" s="38">
        <v>100</v>
      </c>
      <c r="AD158" s="38">
        <v>100</v>
      </c>
      <c r="AE158" s="38">
        <v>100</v>
      </c>
      <c r="AF158" s="38">
        <v>100</v>
      </c>
      <c r="AG158" s="38">
        <v>100</v>
      </c>
      <c r="AH158" s="38">
        <v>100</v>
      </c>
      <c r="AI158" s="38">
        <v>100</v>
      </c>
      <c r="AJ158" s="38">
        <v>100</v>
      </c>
      <c r="AK158" s="38">
        <f t="shared" si="7"/>
        <v>1400</v>
      </c>
      <c r="AL158" s="221">
        <f t="shared" si="8"/>
        <v>0</v>
      </c>
      <c r="AM158" s="221"/>
    </row>
    <row r="159" spans="1:39" x14ac:dyDescent="0.25">
      <c r="A159" s="77">
        <v>8203</v>
      </c>
      <c r="B159" s="166" t="s">
        <v>16</v>
      </c>
      <c r="C159" s="183">
        <v>100</v>
      </c>
      <c r="D159" s="183">
        <v>100</v>
      </c>
      <c r="E159" s="183">
        <v>100</v>
      </c>
      <c r="F159" s="183">
        <v>100</v>
      </c>
      <c r="G159" s="183">
        <v>100</v>
      </c>
      <c r="H159" s="183">
        <v>100</v>
      </c>
      <c r="I159" s="183">
        <v>100</v>
      </c>
      <c r="J159" s="183">
        <v>100</v>
      </c>
      <c r="K159" s="183">
        <v>100</v>
      </c>
      <c r="L159" s="183">
        <v>100</v>
      </c>
      <c r="M159" s="183">
        <v>100</v>
      </c>
      <c r="N159" s="183">
        <v>100</v>
      </c>
      <c r="O159" s="183">
        <v>100</v>
      </c>
      <c r="P159" s="183">
        <v>100</v>
      </c>
      <c r="Q159" s="77">
        <v>1400</v>
      </c>
      <c r="R159" s="139">
        <f t="shared" si="6"/>
        <v>1</v>
      </c>
      <c r="U159" s="38">
        <v>8203</v>
      </c>
      <c r="V159" s="38" t="s">
        <v>16</v>
      </c>
      <c r="W159" s="38">
        <v>100</v>
      </c>
      <c r="X159" s="38">
        <v>100</v>
      </c>
      <c r="Y159" s="38">
        <v>100</v>
      </c>
      <c r="Z159" s="38">
        <v>100</v>
      </c>
      <c r="AA159" s="38">
        <v>100</v>
      </c>
      <c r="AB159" s="38">
        <v>100</v>
      </c>
      <c r="AC159" s="38">
        <v>100</v>
      </c>
      <c r="AD159" s="38">
        <v>100</v>
      </c>
      <c r="AE159" s="38">
        <v>100</v>
      </c>
      <c r="AF159" s="38">
        <v>100</v>
      </c>
      <c r="AG159" s="38">
        <v>100</v>
      </c>
      <c r="AH159" s="38">
        <v>100</v>
      </c>
      <c r="AI159" s="38">
        <v>100</v>
      </c>
      <c r="AJ159" s="38">
        <v>100</v>
      </c>
      <c r="AK159" s="38">
        <f t="shared" si="7"/>
        <v>1400</v>
      </c>
      <c r="AL159" s="221">
        <f t="shared" si="8"/>
        <v>0</v>
      </c>
      <c r="AM159" s="221"/>
    </row>
    <row r="160" spans="1:39" x14ac:dyDescent="0.25">
      <c r="A160" s="77">
        <v>8204</v>
      </c>
      <c r="B160" s="166" t="s">
        <v>306</v>
      </c>
      <c r="C160" s="183">
        <v>100</v>
      </c>
      <c r="D160" s="183">
        <v>100</v>
      </c>
      <c r="E160" s="183">
        <v>100</v>
      </c>
      <c r="F160" s="183">
        <v>100</v>
      </c>
      <c r="G160" s="183">
        <v>100</v>
      </c>
      <c r="H160" s="183">
        <v>100</v>
      </c>
      <c r="I160" s="183">
        <v>100</v>
      </c>
      <c r="J160" s="183">
        <v>100</v>
      </c>
      <c r="K160" s="183">
        <v>100</v>
      </c>
      <c r="L160" s="183">
        <v>100</v>
      </c>
      <c r="M160" s="183">
        <v>100</v>
      </c>
      <c r="N160" s="183">
        <v>100</v>
      </c>
      <c r="O160" s="183">
        <v>100</v>
      </c>
      <c r="P160" s="183">
        <v>100</v>
      </c>
      <c r="Q160" s="77">
        <v>1400</v>
      </c>
      <c r="R160" s="139">
        <f t="shared" si="6"/>
        <v>1</v>
      </c>
      <c r="U160" s="38">
        <v>8204</v>
      </c>
      <c r="V160" s="38" t="s">
        <v>306</v>
      </c>
      <c r="W160" s="38">
        <v>100</v>
      </c>
      <c r="X160" s="38">
        <v>100</v>
      </c>
      <c r="Y160" s="38">
        <v>100</v>
      </c>
      <c r="Z160" s="38">
        <v>100</v>
      </c>
      <c r="AA160" s="38">
        <v>100</v>
      </c>
      <c r="AB160" s="38">
        <v>100</v>
      </c>
      <c r="AC160" s="38">
        <v>100</v>
      </c>
      <c r="AD160" s="38">
        <v>100</v>
      </c>
      <c r="AE160" s="38">
        <v>100</v>
      </c>
      <c r="AF160" s="38">
        <v>100</v>
      </c>
      <c r="AG160" s="38">
        <v>100</v>
      </c>
      <c r="AH160" s="38">
        <v>100</v>
      </c>
      <c r="AI160" s="38">
        <v>100</v>
      </c>
      <c r="AJ160" s="38">
        <v>100</v>
      </c>
      <c r="AK160" s="38">
        <f t="shared" si="7"/>
        <v>1400</v>
      </c>
      <c r="AL160" s="221">
        <f t="shared" si="8"/>
        <v>0</v>
      </c>
      <c r="AM160" s="221"/>
    </row>
    <row r="161" spans="1:39" x14ac:dyDescent="0.25">
      <c r="A161" s="77">
        <v>8205</v>
      </c>
      <c r="B161" s="166" t="s">
        <v>307</v>
      </c>
      <c r="C161" s="183">
        <v>100</v>
      </c>
      <c r="D161" s="183">
        <v>100</v>
      </c>
      <c r="E161" s="183">
        <v>100</v>
      </c>
      <c r="F161" s="183">
        <v>100</v>
      </c>
      <c r="G161" s="183">
        <v>100</v>
      </c>
      <c r="H161" s="183">
        <v>100</v>
      </c>
      <c r="I161" s="183">
        <v>100</v>
      </c>
      <c r="J161" s="183">
        <v>100</v>
      </c>
      <c r="K161" s="183">
        <v>100</v>
      </c>
      <c r="L161" s="183">
        <v>100</v>
      </c>
      <c r="M161" s="183">
        <v>100</v>
      </c>
      <c r="N161" s="183">
        <v>100</v>
      </c>
      <c r="O161" s="183">
        <v>100</v>
      </c>
      <c r="P161" s="183">
        <v>100</v>
      </c>
      <c r="Q161" s="77">
        <v>1400</v>
      </c>
      <c r="R161" s="139">
        <f t="shared" si="6"/>
        <v>1</v>
      </c>
      <c r="U161" s="38">
        <v>8205</v>
      </c>
      <c r="V161" s="38" t="s">
        <v>307</v>
      </c>
      <c r="W161" s="38">
        <v>100</v>
      </c>
      <c r="X161" s="38">
        <v>100</v>
      </c>
      <c r="Y161" s="38">
        <v>100</v>
      </c>
      <c r="Z161" s="38">
        <v>100</v>
      </c>
      <c r="AA161" s="38">
        <v>100</v>
      </c>
      <c r="AB161" s="38">
        <v>100</v>
      </c>
      <c r="AC161" s="38">
        <v>100</v>
      </c>
      <c r="AD161" s="38">
        <v>100</v>
      </c>
      <c r="AE161" s="38">
        <v>100</v>
      </c>
      <c r="AF161" s="38">
        <v>100</v>
      </c>
      <c r="AG161" s="38">
        <v>100</v>
      </c>
      <c r="AH161" s="38">
        <v>100</v>
      </c>
      <c r="AI161" s="38">
        <v>100</v>
      </c>
      <c r="AJ161" s="38">
        <v>100</v>
      </c>
      <c r="AK161" s="38">
        <f t="shared" si="7"/>
        <v>1400</v>
      </c>
      <c r="AL161" s="221">
        <f t="shared" si="8"/>
        <v>0</v>
      </c>
      <c r="AM161" s="221"/>
    </row>
    <row r="162" spans="1:39" x14ac:dyDescent="0.25">
      <c r="A162" s="77">
        <v>8206</v>
      </c>
      <c r="B162" s="166" t="s">
        <v>512</v>
      </c>
      <c r="C162" s="183">
        <v>100</v>
      </c>
      <c r="D162" s="183">
        <v>100</v>
      </c>
      <c r="E162" s="183">
        <v>100</v>
      </c>
      <c r="F162" s="183">
        <v>100</v>
      </c>
      <c r="G162" s="183">
        <v>100</v>
      </c>
      <c r="H162" s="183">
        <v>100</v>
      </c>
      <c r="I162" s="183">
        <v>100</v>
      </c>
      <c r="J162" s="183">
        <v>100</v>
      </c>
      <c r="K162" s="183">
        <v>100</v>
      </c>
      <c r="L162" s="183">
        <v>100</v>
      </c>
      <c r="M162" s="183">
        <v>100</v>
      </c>
      <c r="N162" s="183">
        <v>100</v>
      </c>
      <c r="O162" s="183">
        <v>100</v>
      </c>
      <c r="P162" s="183">
        <v>100</v>
      </c>
      <c r="Q162" s="77">
        <v>1400</v>
      </c>
      <c r="R162" s="139">
        <f t="shared" si="6"/>
        <v>1</v>
      </c>
      <c r="U162" s="38">
        <v>8206</v>
      </c>
      <c r="V162" s="38" t="s">
        <v>308</v>
      </c>
      <c r="W162" s="38">
        <v>100</v>
      </c>
      <c r="X162" s="38">
        <v>100</v>
      </c>
      <c r="Y162" s="38">
        <v>100</v>
      </c>
      <c r="Z162" s="38">
        <v>100</v>
      </c>
      <c r="AA162" s="38">
        <v>100</v>
      </c>
      <c r="AB162" s="38">
        <v>100</v>
      </c>
      <c r="AC162" s="38">
        <v>100</v>
      </c>
      <c r="AD162" s="38">
        <v>100</v>
      </c>
      <c r="AE162" s="38">
        <v>100</v>
      </c>
      <c r="AF162" s="38">
        <v>100</v>
      </c>
      <c r="AG162" s="38">
        <v>100</v>
      </c>
      <c r="AH162" s="38">
        <v>100</v>
      </c>
      <c r="AI162" s="38">
        <v>100</v>
      </c>
      <c r="AJ162" s="38">
        <v>100</v>
      </c>
      <c r="AK162" s="38">
        <f t="shared" si="7"/>
        <v>1400</v>
      </c>
      <c r="AL162" s="221">
        <f t="shared" si="8"/>
        <v>0</v>
      </c>
      <c r="AM162" s="221"/>
    </row>
    <row r="163" spans="1:39" x14ac:dyDescent="0.25">
      <c r="A163" s="77">
        <v>8207</v>
      </c>
      <c r="B163" s="166" t="s">
        <v>309</v>
      </c>
      <c r="C163" s="183">
        <v>100</v>
      </c>
      <c r="D163" s="183">
        <v>100</v>
      </c>
      <c r="E163" s="183">
        <v>100</v>
      </c>
      <c r="F163" s="183">
        <v>100</v>
      </c>
      <c r="G163" s="183">
        <v>100</v>
      </c>
      <c r="H163" s="183">
        <v>100</v>
      </c>
      <c r="I163" s="183">
        <v>100</v>
      </c>
      <c r="J163" s="183">
        <v>100</v>
      </c>
      <c r="K163" s="183">
        <v>100</v>
      </c>
      <c r="L163" s="183">
        <v>100</v>
      </c>
      <c r="M163" s="183">
        <v>100</v>
      </c>
      <c r="N163" s="183">
        <v>100</v>
      </c>
      <c r="O163" s="183">
        <v>100</v>
      </c>
      <c r="P163" s="183">
        <v>100</v>
      </c>
      <c r="Q163" s="77">
        <v>1400</v>
      </c>
      <c r="R163" s="139">
        <f t="shared" si="6"/>
        <v>1</v>
      </c>
      <c r="U163" s="38">
        <v>8207</v>
      </c>
      <c r="V163" s="38" t="s">
        <v>358</v>
      </c>
      <c r="W163" s="38">
        <v>100</v>
      </c>
      <c r="X163" s="38">
        <v>100</v>
      </c>
      <c r="Y163" s="38">
        <v>100</v>
      </c>
      <c r="Z163" s="38">
        <v>100</v>
      </c>
      <c r="AA163" s="38">
        <v>100</v>
      </c>
      <c r="AB163" s="38">
        <v>100</v>
      </c>
      <c r="AC163" s="38">
        <v>100</v>
      </c>
      <c r="AD163" s="38">
        <v>100</v>
      </c>
      <c r="AE163" s="38">
        <v>100</v>
      </c>
      <c r="AF163" s="38">
        <v>100</v>
      </c>
      <c r="AG163" s="38">
        <v>100</v>
      </c>
      <c r="AH163" s="38">
        <v>100</v>
      </c>
      <c r="AI163" s="38">
        <v>100</v>
      </c>
      <c r="AJ163" s="38">
        <v>100</v>
      </c>
      <c r="AK163" s="38">
        <f t="shared" si="7"/>
        <v>1400</v>
      </c>
      <c r="AL163" s="221">
        <f t="shared" si="8"/>
        <v>0</v>
      </c>
      <c r="AM163" s="221"/>
    </row>
    <row r="164" spans="1:39" x14ac:dyDescent="0.25">
      <c r="A164" s="77">
        <v>8301</v>
      </c>
      <c r="B164" s="166" t="s">
        <v>125</v>
      </c>
      <c r="C164" s="183">
        <v>100</v>
      </c>
      <c r="D164" s="183">
        <v>100</v>
      </c>
      <c r="E164" s="183">
        <v>100</v>
      </c>
      <c r="F164" s="183">
        <v>100</v>
      </c>
      <c r="G164" s="183">
        <v>100</v>
      </c>
      <c r="H164" s="183">
        <v>100</v>
      </c>
      <c r="I164" s="183">
        <v>100</v>
      </c>
      <c r="J164" s="183">
        <v>100</v>
      </c>
      <c r="K164" s="183">
        <v>100</v>
      </c>
      <c r="L164" s="183">
        <v>100</v>
      </c>
      <c r="M164" s="183">
        <v>100</v>
      </c>
      <c r="N164" s="183">
        <v>100</v>
      </c>
      <c r="O164" s="183">
        <v>100</v>
      </c>
      <c r="P164" s="183">
        <v>100</v>
      </c>
      <c r="Q164" s="77">
        <v>1400</v>
      </c>
      <c r="R164" s="139">
        <f t="shared" si="6"/>
        <v>1</v>
      </c>
      <c r="U164" s="38">
        <v>8301</v>
      </c>
      <c r="V164" s="38" t="s">
        <v>392</v>
      </c>
      <c r="W164" s="38">
        <v>100</v>
      </c>
      <c r="X164" s="38">
        <v>100</v>
      </c>
      <c r="Y164" s="38">
        <v>100</v>
      </c>
      <c r="Z164" s="38">
        <v>100</v>
      </c>
      <c r="AA164" s="38">
        <v>100</v>
      </c>
      <c r="AB164" s="38">
        <v>100</v>
      </c>
      <c r="AC164" s="38">
        <v>100</v>
      </c>
      <c r="AD164" s="38">
        <v>100</v>
      </c>
      <c r="AE164" s="38">
        <v>100</v>
      </c>
      <c r="AF164" s="38">
        <v>100</v>
      </c>
      <c r="AG164" s="38">
        <v>100</v>
      </c>
      <c r="AH164" s="38">
        <v>100</v>
      </c>
      <c r="AI164" s="38">
        <v>100</v>
      </c>
      <c r="AJ164" s="38">
        <v>100</v>
      </c>
      <c r="AK164" s="38">
        <f t="shared" si="7"/>
        <v>1400</v>
      </c>
      <c r="AL164" s="221">
        <f t="shared" si="8"/>
        <v>0</v>
      </c>
      <c r="AM164" s="221"/>
    </row>
    <row r="165" spans="1:39" x14ac:dyDescent="0.25">
      <c r="A165" s="77">
        <v>8302</v>
      </c>
      <c r="B165" s="166" t="s">
        <v>95</v>
      </c>
      <c r="C165" s="183">
        <v>100</v>
      </c>
      <c r="D165" s="183">
        <v>100</v>
      </c>
      <c r="E165" s="183">
        <v>100</v>
      </c>
      <c r="F165" s="183">
        <v>100</v>
      </c>
      <c r="G165" s="183">
        <v>100</v>
      </c>
      <c r="H165" s="183">
        <v>100</v>
      </c>
      <c r="I165" s="183">
        <v>100</v>
      </c>
      <c r="J165" s="183">
        <v>100</v>
      </c>
      <c r="K165" s="183">
        <v>100</v>
      </c>
      <c r="L165" s="183">
        <v>100</v>
      </c>
      <c r="M165" s="183">
        <v>100</v>
      </c>
      <c r="N165" s="183">
        <v>50</v>
      </c>
      <c r="O165" s="183">
        <v>50</v>
      </c>
      <c r="P165" s="183">
        <v>50</v>
      </c>
      <c r="Q165" s="77">
        <v>1250</v>
      </c>
      <c r="R165" s="139">
        <f t="shared" si="6"/>
        <v>0.94230769230769229</v>
      </c>
      <c r="U165" s="38">
        <v>8302</v>
      </c>
      <c r="V165" s="38" t="s">
        <v>95</v>
      </c>
      <c r="W165" s="38">
        <v>100</v>
      </c>
      <c r="X165" s="38">
        <v>100</v>
      </c>
      <c r="Y165" s="38">
        <v>100</v>
      </c>
      <c r="Z165" s="38">
        <v>100</v>
      </c>
      <c r="AA165" s="38">
        <v>100</v>
      </c>
      <c r="AB165" s="38">
        <v>100</v>
      </c>
      <c r="AC165" s="38">
        <v>100</v>
      </c>
      <c r="AD165" s="38">
        <v>100</v>
      </c>
      <c r="AE165" s="38">
        <v>100</v>
      </c>
      <c r="AF165" s="38">
        <v>100</v>
      </c>
      <c r="AG165" s="38">
        <v>100</v>
      </c>
      <c r="AH165" s="38">
        <v>50</v>
      </c>
      <c r="AI165" s="38">
        <v>50</v>
      </c>
      <c r="AJ165" s="38">
        <v>50</v>
      </c>
      <c r="AK165" s="38">
        <f t="shared" si="7"/>
        <v>1250</v>
      </c>
      <c r="AL165" s="221">
        <f t="shared" si="8"/>
        <v>0</v>
      </c>
      <c r="AM165" s="221"/>
    </row>
    <row r="166" spans="1:39" x14ac:dyDescent="0.25">
      <c r="A166" s="77">
        <v>8303</v>
      </c>
      <c r="B166" s="166" t="s">
        <v>310</v>
      </c>
      <c r="C166" s="183">
        <v>100</v>
      </c>
      <c r="D166" s="183">
        <v>100</v>
      </c>
      <c r="E166" s="183">
        <v>100</v>
      </c>
      <c r="F166" s="183">
        <v>100</v>
      </c>
      <c r="G166" s="183">
        <v>100</v>
      </c>
      <c r="H166" s="183">
        <v>100</v>
      </c>
      <c r="I166" s="183">
        <v>100</v>
      </c>
      <c r="J166" s="183">
        <v>100</v>
      </c>
      <c r="K166" s="183">
        <v>100</v>
      </c>
      <c r="L166" s="183">
        <v>100</v>
      </c>
      <c r="M166" s="183">
        <v>100</v>
      </c>
      <c r="N166" s="183">
        <v>100</v>
      </c>
      <c r="O166" s="183">
        <v>100</v>
      </c>
      <c r="P166" s="183">
        <v>100</v>
      </c>
      <c r="Q166" s="77">
        <v>1400</v>
      </c>
      <c r="R166" s="139">
        <f t="shared" si="6"/>
        <v>1</v>
      </c>
      <c r="U166" s="38">
        <v>8303</v>
      </c>
      <c r="V166" s="38" t="s">
        <v>310</v>
      </c>
      <c r="W166" s="38">
        <v>100</v>
      </c>
      <c r="X166" s="38">
        <v>100</v>
      </c>
      <c r="Y166" s="38">
        <v>100</v>
      </c>
      <c r="Z166" s="38">
        <v>100</v>
      </c>
      <c r="AA166" s="38">
        <v>100</v>
      </c>
      <c r="AB166" s="38">
        <v>100</v>
      </c>
      <c r="AC166" s="38">
        <v>100</v>
      </c>
      <c r="AD166" s="38">
        <v>100</v>
      </c>
      <c r="AE166" s="38">
        <v>100</v>
      </c>
      <c r="AF166" s="38">
        <v>100</v>
      </c>
      <c r="AG166" s="38">
        <v>100</v>
      </c>
      <c r="AH166" s="38">
        <v>100</v>
      </c>
      <c r="AI166" s="38">
        <v>100</v>
      </c>
      <c r="AJ166" s="38">
        <v>100</v>
      </c>
      <c r="AK166" s="38">
        <f t="shared" si="7"/>
        <v>1400</v>
      </c>
      <c r="AL166" s="221">
        <f t="shared" si="8"/>
        <v>0</v>
      </c>
      <c r="AM166" s="221"/>
    </row>
    <row r="167" spans="1:39" x14ac:dyDescent="0.25">
      <c r="A167" s="77">
        <v>8304</v>
      </c>
      <c r="B167" s="166" t="s">
        <v>81</v>
      </c>
      <c r="C167" s="183">
        <v>100</v>
      </c>
      <c r="D167" s="183">
        <v>100</v>
      </c>
      <c r="E167" s="183">
        <v>100</v>
      </c>
      <c r="F167" s="183">
        <v>100</v>
      </c>
      <c r="G167" s="183">
        <v>100</v>
      </c>
      <c r="H167" s="183">
        <v>100</v>
      </c>
      <c r="I167" s="183">
        <v>100</v>
      </c>
      <c r="J167" s="183">
        <v>100</v>
      </c>
      <c r="K167" s="183">
        <v>100</v>
      </c>
      <c r="L167" s="183">
        <v>100</v>
      </c>
      <c r="M167" s="183">
        <v>100</v>
      </c>
      <c r="N167" s="183">
        <v>100</v>
      </c>
      <c r="O167" s="183">
        <v>100</v>
      </c>
      <c r="P167" s="183">
        <v>100</v>
      </c>
      <c r="Q167" s="77">
        <v>1400</v>
      </c>
      <c r="R167" s="139">
        <f t="shared" si="6"/>
        <v>1</v>
      </c>
      <c r="U167" s="38">
        <v>8304</v>
      </c>
      <c r="V167" s="38" t="s">
        <v>81</v>
      </c>
      <c r="W167" s="38">
        <v>100</v>
      </c>
      <c r="X167" s="38">
        <v>100</v>
      </c>
      <c r="Y167" s="38">
        <v>100</v>
      </c>
      <c r="Z167" s="38">
        <v>100</v>
      </c>
      <c r="AA167" s="38">
        <v>100</v>
      </c>
      <c r="AB167" s="38">
        <v>100</v>
      </c>
      <c r="AC167" s="38">
        <v>100</v>
      </c>
      <c r="AD167" s="38">
        <v>100</v>
      </c>
      <c r="AE167" s="38">
        <v>100</v>
      </c>
      <c r="AF167" s="38">
        <v>100</v>
      </c>
      <c r="AG167" s="38">
        <v>100</v>
      </c>
      <c r="AH167" s="38">
        <v>100</v>
      </c>
      <c r="AI167" s="38">
        <v>100</v>
      </c>
      <c r="AJ167" s="38">
        <v>100</v>
      </c>
      <c r="AK167" s="38">
        <f t="shared" si="7"/>
        <v>1400</v>
      </c>
      <c r="AL167" s="221">
        <f t="shared" si="8"/>
        <v>0</v>
      </c>
      <c r="AM167" s="221"/>
    </row>
    <row r="168" spans="1:39" x14ac:dyDescent="0.25">
      <c r="A168" s="77">
        <v>8305</v>
      </c>
      <c r="B168" s="166" t="s">
        <v>311</v>
      </c>
      <c r="C168" s="183">
        <v>100</v>
      </c>
      <c r="D168" s="183">
        <v>100</v>
      </c>
      <c r="E168" s="183">
        <v>100</v>
      </c>
      <c r="F168" s="183">
        <v>100</v>
      </c>
      <c r="G168" s="183">
        <v>100</v>
      </c>
      <c r="H168" s="183">
        <v>100</v>
      </c>
      <c r="I168" s="183">
        <v>100</v>
      </c>
      <c r="J168" s="183">
        <v>100</v>
      </c>
      <c r="K168" s="183">
        <v>100</v>
      </c>
      <c r="L168" s="183">
        <v>100</v>
      </c>
      <c r="M168" s="183">
        <v>100</v>
      </c>
      <c r="N168" s="183">
        <v>100</v>
      </c>
      <c r="O168" s="183">
        <v>100</v>
      </c>
      <c r="P168" s="183">
        <v>100</v>
      </c>
      <c r="Q168" s="77">
        <v>1400</v>
      </c>
      <c r="R168" s="139">
        <f t="shared" si="6"/>
        <v>1</v>
      </c>
      <c r="U168" s="38">
        <v>8305</v>
      </c>
      <c r="V168" s="38" t="s">
        <v>384</v>
      </c>
      <c r="W168" s="38">
        <v>100</v>
      </c>
      <c r="X168" s="38">
        <v>100</v>
      </c>
      <c r="Y168" s="38">
        <v>100</v>
      </c>
      <c r="Z168" s="38">
        <v>100</v>
      </c>
      <c r="AA168" s="38">
        <v>100</v>
      </c>
      <c r="AB168" s="38">
        <v>100</v>
      </c>
      <c r="AC168" s="38">
        <v>100</v>
      </c>
      <c r="AD168" s="38">
        <v>100</v>
      </c>
      <c r="AE168" s="38">
        <v>100</v>
      </c>
      <c r="AF168" s="38">
        <v>100</v>
      </c>
      <c r="AG168" s="38">
        <v>100</v>
      </c>
      <c r="AH168" s="38">
        <v>100</v>
      </c>
      <c r="AI168" s="38">
        <v>100</v>
      </c>
      <c r="AJ168" s="38">
        <v>100</v>
      </c>
      <c r="AK168" s="38">
        <f t="shared" si="7"/>
        <v>1400</v>
      </c>
      <c r="AL168" s="221">
        <f t="shared" si="8"/>
        <v>0</v>
      </c>
      <c r="AM168" s="221"/>
    </row>
    <row r="169" spans="1:39" x14ac:dyDescent="0.25">
      <c r="A169" s="77">
        <v>8306</v>
      </c>
      <c r="B169" s="166" t="s">
        <v>312</v>
      </c>
      <c r="C169" s="183">
        <v>100</v>
      </c>
      <c r="D169" s="183">
        <v>100</v>
      </c>
      <c r="E169" s="183">
        <v>100</v>
      </c>
      <c r="F169" s="183">
        <v>100</v>
      </c>
      <c r="G169" s="183">
        <v>100</v>
      </c>
      <c r="H169" s="183">
        <v>100</v>
      </c>
      <c r="I169" s="183">
        <v>100</v>
      </c>
      <c r="J169" s="183">
        <v>100</v>
      </c>
      <c r="K169" s="183">
        <v>100</v>
      </c>
      <c r="L169" s="183">
        <v>100</v>
      </c>
      <c r="M169" s="183">
        <v>100</v>
      </c>
      <c r="N169" s="183">
        <v>100</v>
      </c>
      <c r="O169" s="183">
        <v>100</v>
      </c>
      <c r="P169" s="183">
        <v>100</v>
      </c>
      <c r="Q169" s="77">
        <v>1400</v>
      </c>
      <c r="R169" s="139">
        <f t="shared" si="6"/>
        <v>1</v>
      </c>
      <c r="U169" s="38">
        <v>8306</v>
      </c>
      <c r="V169" s="38" t="s">
        <v>312</v>
      </c>
      <c r="W169" s="38">
        <v>100</v>
      </c>
      <c r="X169" s="38">
        <v>100</v>
      </c>
      <c r="Y169" s="38">
        <v>100</v>
      </c>
      <c r="Z169" s="38">
        <v>100</v>
      </c>
      <c r="AA169" s="38">
        <v>100</v>
      </c>
      <c r="AB169" s="38">
        <v>100</v>
      </c>
      <c r="AC169" s="38">
        <v>100</v>
      </c>
      <c r="AD169" s="38">
        <v>100</v>
      </c>
      <c r="AE169" s="38">
        <v>100</v>
      </c>
      <c r="AF169" s="38">
        <v>100</v>
      </c>
      <c r="AG169" s="38">
        <v>100</v>
      </c>
      <c r="AH169" s="38">
        <v>100</v>
      </c>
      <c r="AI169" s="38">
        <v>100</v>
      </c>
      <c r="AJ169" s="38">
        <v>100</v>
      </c>
      <c r="AK169" s="38">
        <f t="shared" si="7"/>
        <v>1400</v>
      </c>
      <c r="AL169" s="221">
        <f t="shared" si="8"/>
        <v>0</v>
      </c>
      <c r="AM169" s="221"/>
    </row>
    <row r="170" spans="1:39" x14ac:dyDescent="0.25">
      <c r="A170" s="77">
        <v>8307</v>
      </c>
      <c r="B170" s="166" t="s">
        <v>224</v>
      </c>
      <c r="C170" s="183">
        <v>100</v>
      </c>
      <c r="D170" s="183">
        <v>100</v>
      </c>
      <c r="E170" s="183">
        <v>100</v>
      </c>
      <c r="F170" s="183">
        <v>100</v>
      </c>
      <c r="G170" s="183">
        <v>100</v>
      </c>
      <c r="H170" s="183">
        <v>100</v>
      </c>
      <c r="I170" s="183">
        <v>100</v>
      </c>
      <c r="J170" s="183">
        <v>100</v>
      </c>
      <c r="K170" s="183">
        <v>100</v>
      </c>
      <c r="L170" s="183">
        <v>100</v>
      </c>
      <c r="M170" s="183">
        <v>100</v>
      </c>
      <c r="N170" s="183">
        <v>100</v>
      </c>
      <c r="O170" s="183">
        <v>100</v>
      </c>
      <c r="P170" s="183">
        <v>100</v>
      </c>
      <c r="Q170" s="77">
        <v>1400</v>
      </c>
      <c r="R170" s="139">
        <f t="shared" si="6"/>
        <v>1</v>
      </c>
      <c r="U170" s="38">
        <v>8307</v>
      </c>
      <c r="V170" s="38" t="s">
        <v>224</v>
      </c>
      <c r="W170" s="38">
        <v>100</v>
      </c>
      <c r="X170" s="38">
        <v>100</v>
      </c>
      <c r="Y170" s="38">
        <v>100</v>
      </c>
      <c r="Z170" s="38">
        <v>100</v>
      </c>
      <c r="AA170" s="38">
        <v>100</v>
      </c>
      <c r="AB170" s="38">
        <v>100</v>
      </c>
      <c r="AC170" s="38">
        <v>100</v>
      </c>
      <c r="AD170" s="38">
        <v>100</v>
      </c>
      <c r="AE170" s="38">
        <v>100</v>
      </c>
      <c r="AF170" s="38">
        <v>100</v>
      </c>
      <c r="AG170" s="38">
        <v>100</v>
      </c>
      <c r="AH170" s="38">
        <v>100</v>
      </c>
      <c r="AI170" s="38">
        <v>100</v>
      </c>
      <c r="AJ170" s="38">
        <v>100</v>
      </c>
      <c r="AK170" s="38">
        <f t="shared" si="7"/>
        <v>1400</v>
      </c>
      <c r="AL170" s="221">
        <f t="shared" si="8"/>
        <v>0</v>
      </c>
      <c r="AM170" s="221"/>
    </row>
    <row r="171" spans="1:39" x14ac:dyDescent="0.25">
      <c r="A171" s="77">
        <v>8308</v>
      </c>
      <c r="B171" s="166" t="s">
        <v>175</v>
      </c>
      <c r="C171" s="183">
        <v>100</v>
      </c>
      <c r="D171" s="183">
        <v>100</v>
      </c>
      <c r="E171" s="183">
        <v>100</v>
      </c>
      <c r="F171" s="183">
        <v>100</v>
      </c>
      <c r="G171" s="183">
        <v>100</v>
      </c>
      <c r="H171" s="183">
        <v>100</v>
      </c>
      <c r="I171" s="183">
        <v>100</v>
      </c>
      <c r="J171" s="183">
        <v>100</v>
      </c>
      <c r="K171" s="183">
        <v>100</v>
      </c>
      <c r="L171" s="183">
        <v>100</v>
      </c>
      <c r="M171" s="183">
        <v>100</v>
      </c>
      <c r="N171" s="183">
        <v>100</v>
      </c>
      <c r="O171" s="183">
        <v>100</v>
      </c>
      <c r="P171" s="183">
        <v>100</v>
      </c>
      <c r="Q171" s="77">
        <v>1400</v>
      </c>
      <c r="R171" s="139">
        <f t="shared" si="6"/>
        <v>1</v>
      </c>
      <c r="U171" s="38">
        <v>8308</v>
      </c>
      <c r="V171" s="38" t="s">
        <v>175</v>
      </c>
      <c r="W171" s="38">
        <v>100</v>
      </c>
      <c r="X171" s="38">
        <v>100</v>
      </c>
      <c r="Y171" s="38">
        <v>100</v>
      </c>
      <c r="Z171" s="38">
        <v>100</v>
      </c>
      <c r="AA171" s="38">
        <v>100</v>
      </c>
      <c r="AB171" s="38">
        <v>100</v>
      </c>
      <c r="AC171" s="38">
        <v>100</v>
      </c>
      <c r="AD171" s="38">
        <v>100</v>
      </c>
      <c r="AE171" s="38">
        <v>100</v>
      </c>
      <c r="AF171" s="38">
        <v>100</v>
      </c>
      <c r="AG171" s="38">
        <v>100</v>
      </c>
      <c r="AH171" s="38">
        <v>100</v>
      </c>
      <c r="AI171" s="38">
        <v>100</v>
      </c>
      <c r="AJ171" s="38">
        <v>100</v>
      </c>
      <c r="AK171" s="38">
        <f t="shared" si="7"/>
        <v>1400</v>
      </c>
      <c r="AL171" s="221">
        <f t="shared" si="8"/>
        <v>0</v>
      </c>
      <c r="AM171" s="221"/>
    </row>
    <row r="172" spans="1:39" x14ac:dyDescent="0.25">
      <c r="A172" s="77">
        <v>8309</v>
      </c>
      <c r="B172" s="166" t="s">
        <v>176</v>
      </c>
      <c r="C172" s="183">
        <v>100</v>
      </c>
      <c r="D172" s="183">
        <v>100</v>
      </c>
      <c r="E172" s="183">
        <v>100</v>
      </c>
      <c r="F172" s="183">
        <v>100</v>
      </c>
      <c r="G172" s="183">
        <v>100</v>
      </c>
      <c r="H172" s="183">
        <v>100</v>
      </c>
      <c r="I172" s="183">
        <v>100</v>
      </c>
      <c r="J172" s="183">
        <v>100</v>
      </c>
      <c r="K172" s="183">
        <v>100</v>
      </c>
      <c r="L172" s="183">
        <v>100</v>
      </c>
      <c r="M172" s="183">
        <v>100</v>
      </c>
      <c r="N172" s="183">
        <v>100</v>
      </c>
      <c r="O172" s="183">
        <v>100</v>
      </c>
      <c r="P172" s="183">
        <v>100</v>
      </c>
      <c r="Q172" s="77">
        <v>1400</v>
      </c>
      <c r="R172" s="139">
        <f t="shared" si="6"/>
        <v>1</v>
      </c>
      <c r="U172" s="38">
        <v>8309</v>
      </c>
      <c r="V172" s="38" t="s">
        <v>176</v>
      </c>
      <c r="W172" s="38">
        <v>100</v>
      </c>
      <c r="X172" s="38">
        <v>100</v>
      </c>
      <c r="Y172" s="38">
        <v>100</v>
      </c>
      <c r="Z172" s="38">
        <v>100</v>
      </c>
      <c r="AA172" s="38">
        <v>100</v>
      </c>
      <c r="AB172" s="38">
        <v>100</v>
      </c>
      <c r="AC172" s="38">
        <v>100</v>
      </c>
      <c r="AD172" s="38">
        <v>100</v>
      </c>
      <c r="AE172" s="38">
        <v>100</v>
      </c>
      <c r="AF172" s="38">
        <v>100</v>
      </c>
      <c r="AG172" s="38">
        <v>100</v>
      </c>
      <c r="AH172" s="38">
        <v>100</v>
      </c>
      <c r="AI172" s="38">
        <v>100</v>
      </c>
      <c r="AJ172" s="38">
        <v>100</v>
      </c>
      <c r="AK172" s="38">
        <f t="shared" si="7"/>
        <v>1400</v>
      </c>
      <c r="AL172" s="221">
        <f t="shared" si="8"/>
        <v>0</v>
      </c>
      <c r="AM172" s="221"/>
    </row>
    <row r="173" spans="1:39" x14ac:dyDescent="0.25">
      <c r="A173" s="77">
        <v>8310</v>
      </c>
      <c r="B173" s="166" t="s">
        <v>313</v>
      </c>
      <c r="C173" s="183">
        <v>100</v>
      </c>
      <c r="D173" s="183">
        <v>100</v>
      </c>
      <c r="E173" s="183">
        <v>100</v>
      </c>
      <c r="F173" s="183">
        <v>100</v>
      </c>
      <c r="G173" s="183">
        <v>100</v>
      </c>
      <c r="H173" s="183">
        <v>100</v>
      </c>
      <c r="I173" s="183">
        <v>100</v>
      </c>
      <c r="J173" s="183">
        <v>100</v>
      </c>
      <c r="K173" s="183">
        <v>100</v>
      </c>
      <c r="L173" s="183">
        <v>100</v>
      </c>
      <c r="M173" s="183">
        <v>100</v>
      </c>
      <c r="N173" s="183">
        <v>100</v>
      </c>
      <c r="O173" s="183">
        <v>100</v>
      </c>
      <c r="P173" s="183">
        <v>100</v>
      </c>
      <c r="Q173" s="77">
        <v>1400</v>
      </c>
      <c r="R173" s="139">
        <f t="shared" si="6"/>
        <v>1</v>
      </c>
      <c r="U173" s="38">
        <v>8310</v>
      </c>
      <c r="V173" s="38" t="s">
        <v>313</v>
      </c>
      <c r="W173" s="38">
        <v>100</v>
      </c>
      <c r="X173" s="38">
        <v>100</v>
      </c>
      <c r="Y173" s="38">
        <v>100</v>
      </c>
      <c r="Z173" s="38">
        <v>100</v>
      </c>
      <c r="AA173" s="38">
        <v>100</v>
      </c>
      <c r="AB173" s="38">
        <v>100</v>
      </c>
      <c r="AC173" s="38">
        <v>100</v>
      </c>
      <c r="AD173" s="38">
        <v>100</v>
      </c>
      <c r="AE173" s="38">
        <v>100</v>
      </c>
      <c r="AF173" s="38">
        <v>100</v>
      </c>
      <c r="AG173" s="38">
        <v>100</v>
      </c>
      <c r="AH173" s="38">
        <v>100</v>
      </c>
      <c r="AI173" s="38">
        <v>100</v>
      </c>
      <c r="AJ173" s="38">
        <v>100</v>
      </c>
      <c r="AK173" s="38">
        <f t="shared" si="7"/>
        <v>1400</v>
      </c>
      <c r="AL173" s="221">
        <f t="shared" si="8"/>
        <v>0</v>
      </c>
      <c r="AM173" s="221"/>
    </row>
    <row r="174" spans="1:39" x14ac:dyDescent="0.25">
      <c r="A174" s="77">
        <v>8311</v>
      </c>
      <c r="B174" s="166" t="s">
        <v>177</v>
      </c>
      <c r="C174" s="183">
        <v>100</v>
      </c>
      <c r="D174" s="183">
        <v>100</v>
      </c>
      <c r="E174" s="183">
        <v>100</v>
      </c>
      <c r="F174" s="183">
        <v>100</v>
      </c>
      <c r="G174" s="183">
        <v>100</v>
      </c>
      <c r="H174" s="183">
        <v>100</v>
      </c>
      <c r="I174" s="183">
        <v>100</v>
      </c>
      <c r="J174" s="183">
        <v>100</v>
      </c>
      <c r="K174" s="183">
        <v>100</v>
      </c>
      <c r="L174" s="183">
        <v>100</v>
      </c>
      <c r="M174" s="183">
        <v>100</v>
      </c>
      <c r="N174" s="183">
        <v>100</v>
      </c>
      <c r="O174" s="183">
        <v>100</v>
      </c>
      <c r="P174" s="183">
        <v>100</v>
      </c>
      <c r="Q174" s="77">
        <v>1400</v>
      </c>
      <c r="R174" s="139">
        <f t="shared" si="6"/>
        <v>1</v>
      </c>
      <c r="U174" s="38">
        <v>8311</v>
      </c>
      <c r="V174" s="38" t="s">
        <v>385</v>
      </c>
      <c r="W174" s="38">
        <v>100</v>
      </c>
      <c r="X174" s="38">
        <v>100</v>
      </c>
      <c r="Y174" s="38">
        <v>100</v>
      </c>
      <c r="Z174" s="38">
        <v>100</v>
      </c>
      <c r="AA174" s="38">
        <v>100</v>
      </c>
      <c r="AB174" s="38">
        <v>100</v>
      </c>
      <c r="AC174" s="38">
        <v>100</v>
      </c>
      <c r="AD174" s="38">
        <v>100</v>
      </c>
      <c r="AE174" s="38">
        <v>100</v>
      </c>
      <c r="AF174" s="38">
        <v>100</v>
      </c>
      <c r="AG174" s="38">
        <v>100</v>
      </c>
      <c r="AH174" s="38">
        <v>100</v>
      </c>
      <c r="AI174" s="38">
        <v>100</v>
      </c>
      <c r="AJ174" s="38">
        <v>100</v>
      </c>
      <c r="AK174" s="38">
        <f t="shared" si="7"/>
        <v>1400</v>
      </c>
      <c r="AL174" s="221">
        <f t="shared" si="8"/>
        <v>0</v>
      </c>
      <c r="AM174" s="221"/>
    </row>
    <row r="175" spans="1:39" x14ac:dyDescent="0.25">
      <c r="A175" s="77">
        <v>8312</v>
      </c>
      <c r="B175" s="166" t="s">
        <v>136</v>
      </c>
      <c r="C175" s="183">
        <v>100</v>
      </c>
      <c r="D175" s="183">
        <v>100</v>
      </c>
      <c r="E175" s="183">
        <v>100</v>
      </c>
      <c r="F175" s="183">
        <v>100</v>
      </c>
      <c r="G175" s="183">
        <v>100</v>
      </c>
      <c r="H175" s="183">
        <v>100</v>
      </c>
      <c r="I175" s="183">
        <v>100</v>
      </c>
      <c r="J175" s="183">
        <v>100</v>
      </c>
      <c r="K175" s="183">
        <v>100</v>
      </c>
      <c r="L175" s="183">
        <v>100</v>
      </c>
      <c r="M175" s="183">
        <v>100</v>
      </c>
      <c r="N175" s="183">
        <v>100</v>
      </c>
      <c r="O175" s="183">
        <v>100</v>
      </c>
      <c r="P175" s="183">
        <v>100</v>
      </c>
      <c r="Q175" s="77">
        <v>1400</v>
      </c>
      <c r="R175" s="139">
        <f t="shared" si="6"/>
        <v>1</v>
      </c>
      <c r="U175" s="38">
        <v>8312</v>
      </c>
      <c r="V175" s="38" t="s">
        <v>136</v>
      </c>
      <c r="W175" s="38">
        <v>100</v>
      </c>
      <c r="X175" s="38">
        <v>100</v>
      </c>
      <c r="Y175" s="38">
        <v>100</v>
      </c>
      <c r="Z175" s="38">
        <v>100</v>
      </c>
      <c r="AA175" s="38">
        <v>100</v>
      </c>
      <c r="AB175" s="38">
        <v>100</v>
      </c>
      <c r="AC175" s="38">
        <v>100</v>
      </c>
      <c r="AD175" s="38">
        <v>100</v>
      </c>
      <c r="AE175" s="38">
        <v>100</v>
      </c>
      <c r="AF175" s="38">
        <v>100</v>
      </c>
      <c r="AG175" s="38">
        <v>100</v>
      </c>
      <c r="AH175" s="38">
        <v>100</v>
      </c>
      <c r="AI175" s="38">
        <v>100</v>
      </c>
      <c r="AJ175" s="38">
        <v>100</v>
      </c>
      <c r="AK175" s="38">
        <f t="shared" si="7"/>
        <v>1400</v>
      </c>
      <c r="AL175" s="221">
        <f t="shared" si="8"/>
        <v>0</v>
      </c>
      <c r="AM175" s="221"/>
    </row>
    <row r="176" spans="1:39" x14ac:dyDescent="0.25">
      <c r="A176" s="77">
        <v>8313</v>
      </c>
      <c r="B176" s="166" t="s">
        <v>178</v>
      </c>
      <c r="C176" s="183">
        <v>100</v>
      </c>
      <c r="D176" s="183">
        <v>100</v>
      </c>
      <c r="E176" s="183">
        <v>100</v>
      </c>
      <c r="F176" s="183">
        <v>100</v>
      </c>
      <c r="G176" s="183">
        <v>100</v>
      </c>
      <c r="H176" s="183">
        <v>100</v>
      </c>
      <c r="I176" s="183">
        <v>100</v>
      </c>
      <c r="J176" s="183">
        <v>100</v>
      </c>
      <c r="K176" s="183">
        <v>100</v>
      </c>
      <c r="L176" s="183">
        <v>100</v>
      </c>
      <c r="M176" s="183">
        <v>100</v>
      </c>
      <c r="N176" s="183">
        <v>100</v>
      </c>
      <c r="O176" s="183">
        <v>100</v>
      </c>
      <c r="P176" s="183">
        <v>100</v>
      </c>
      <c r="Q176" s="77">
        <v>1400</v>
      </c>
      <c r="R176" s="139">
        <f t="shared" si="6"/>
        <v>1</v>
      </c>
      <c r="U176" s="38">
        <v>8313</v>
      </c>
      <c r="V176" s="38" t="s">
        <v>178</v>
      </c>
      <c r="W176" s="38">
        <v>100</v>
      </c>
      <c r="X176" s="38">
        <v>100</v>
      </c>
      <c r="Y176" s="38">
        <v>100</v>
      </c>
      <c r="Z176" s="38">
        <v>100</v>
      </c>
      <c r="AA176" s="38">
        <v>100</v>
      </c>
      <c r="AB176" s="38">
        <v>100</v>
      </c>
      <c r="AC176" s="38">
        <v>100</v>
      </c>
      <c r="AD176" s="38">
        <v>100</v>
      </c>
      <c r="AE176" s="38">
        <v>100</v>
      </c>
      <c r="AF176" s="38">
        <v>100</v>
      </c>
      <c r="AG176" s="38">
        <v>100</v>
      </c>
      <c r="AH176" s="38">
        <v>100</v>
      </c>
      <c r="AI176" s="38">
        <v>100</v>
      </c>
      <c r="AJ176" s="38">
        <v>100</v>
      </c>
      <c r="AK176" s="38">
        <f t="shared" si="7"/>
        <v>1400</v>
      </c>
      <c r="AL176" s="221">
        <f t="shared" si="8"/>
        <v>0</v>
      </c>
      <c r="AM176" s="221"/>
    </row>
    <row r="177" spans="1:39" x14ac:dyDescent="0.25">
      <c r="A177" s="77">
        <v>8314</v>
      </c>
      <c r="B177" s="166" t="s">
        <v>75</v>
      </c>
      <c r="C177" s="183">
        <v>100</v>
      </c>
      <c r="D177" s="183">
        <v>100</v>
      </c>
      <c r="E177" s="183">
        <v>100</v>
      </c>
      <c r="F177" s="183">
        <v>100</v>
      </c>
      <c r="G177" s="183">
        <v>100</v>
      </c>
      <c r="H177" s="183">
        <v>100</v>
      </c>
      <c r="I177" s="183">
        <v>100</v>
      </c>
      <c r="J177" s="183">
        <v>100</v>
      </c>
      <c r="K177" s="183">
        <v>100</v>
      </c>
      <c r="L177" s="183">
        <v>100</v>
      </c>
      <c r="M177" s="183">
        <v>100</v>
      </c>
      <c r="N177" s="183">
        <v>100</v>
      </c>
      <c r="O177" s="183">
        <v>100</v>
      </c>
      <c r="P177" s="183">
        <v>100</v>
      </c>
      <c r="Q177" s="77">
        <v>1400</v>
      </c>
      <c r="R177" s="139">
        <f t="shared" si="6"/>
        <v>1</v>
      </c>
      <c r="U177" s="38">
        <v>8314</v>
      </c>
      <c r="V177" s="38" t="s">
        <v>404</v>
      </c>
      <c r="W177" s="38">
        <v>100</v>
      </c>
      <c r="X177" s="38">
        <v>100</v>
      </c>
      <c r="Y177" s="38">
        <v>100</v>
      </c>
      <c r="Z177" s="38">
        <v>100</v>
      </c>
      <c r="AA177" s="38">
        <v>100</v>
      </c>
      <c r="AB177" s="38">
        <v>100</v>
      </c>
      <c r="AC177" s="38">
        <v>100</v>
      </c>
      <c r="AD177" s="38">
        <v>100</v>
      </c>
      <c r="AE177" s="38">
        <v>100</v>
      </c>
      <c r="AF177" s="38">
        <v>100</v>
      </c>
      <c r="AG177" s="38">
        <v>100</v>
      </c>
      <c r="AH177" s="38">
        <v>100</v>
      </c>
      <c r="AI177" s="38">
        <v>100</v>
      </c>
      <c r="AJ177" s="38">
        <v>100</v>
      </c>
      <c r="AK177" s="38">
        <f t="shared" si="7"/>
        <v>1400</v>
      </c>
      <c r="AL177" s="221">
        <f t="shared" si="8"/>
        <v>0</v>
      </c>
      <c r="AM177" s="221"/>
    </row>
    <row r="178" spans="1:39" x14ac:dyDescent="0.25">
      <c r="A178" s="77">
        <v>8401</v>
      </c>
      <c r="B178" s="166" t="s">
        <v>208</v>
      </c>
      <c r="C178" s="183">
        <v>100</v>
      </c>
      <c r="D178" s="183">
        <v>100</v>
      </c>
      <c r="E178" s="183">
        <v>100</v>
      </c>
      <c r="F178" s="183">
        <v>100</v>
      </c>
      <c r="G178" s="183">
        <v>100</v>
      </c>
      <c r="H178" s="183">
        <v>100</v>
      </c>
      <c r="I178" s="183">
        <v>100</v>
      </c>
      <c r="J178" s="183">
        <v>100</v>
      </c>
      <c r="K178" s="183">
        <v>100</v>
      </c>
      <c r="L178" s="183">
        <v>100</v>
      </c>
      <c r="M178" s="183">
        <v>100</v>
      </c>
      <c r="N178" s="183">
        <v>100</v>
      </c>
      <c r="O178" s="183">
        <v>100</v>
      </c>
      <c r="P178" s="183">
        <v>100</v>
      </c>
      <c r="Q178" s="77">
        <v>1400</v>
      </c>
      <c r="R178" s="139">
        <f t="shared" si="6"/>
        <v>1</v>
      </c>
      <c r="U178" s="38">
        <v>8401</v>
      </c>
      <c r="V178" s="38" t="s">
        <v>410</v>
      </c>
      <c r="W178" s="38">
        <v>100</v>
      </c>
      <c r="X178" s="38">
        <v>100</v>
      </c>
      <c r="Y178" s="38">
        <v>100</v>
      </c>
      <c r="Z178" s="38">
        <v>100</v>
      </c>
      <c r="AA178" s="38">
        <v>100</v>
      </c>
      <c r="AB178" s="38">
        <v>100</v>
      </c>
      <c r="AC178" s="38">
        <v>100</v>
      </c>
      <c r="AD178" s="38">
        <v>100</v>
      </c>
      <c r="AE178" s="38">
        <v>100</v>
      </c>
      <c r="AF178" s="38">
        <v>100</v>
      </c>
      <c r="AG178" s="38">
        <v>100</v>
      </c>
      <c r="AH178" s="38">
        <v>100</v>
      </c>
      <c r="AI178" s="38">
        <v>100</v>
      </c>
      <c r="AJ178" s="38">
        <v>100</v>
      </c>
      <c r="AK178" s="38">
        <f t="shared" si="7"/>
        <v>1400</v>
      </c>
      <c r="AL178" s="221">
        <f t="shared" si="8"/>
        <v>0</v>
      </c>
      <c r="AM178" s="221"/>
    </row>
    <row r="179" spans="1:39" x14ac:dyDescent="0.25">
      <c r="A179" s="77">
        <v>8402</v>
      </c>
      <c r="B179" s="166" t="s">
        <v>179</v>
      </c>
      <c r="C179" s="183">
        <v>100</v>
      </c>
      <c r="D179" s="183">
        <v>100</v>
      </c>
      <c r="E179" s="183">
        <v>100</v>
      </c>
      <c r="F179" s="183">
        <v>100</v>
      </c>
      <c r="G179" s="183">
        <v>100</v>
      </c>
      <c r="H179" s="183">
        <v>100</v>
      </c>
      <c r="I179" s="183">
        <v>100</v>
      </c>
      <c r="J179" s="183">
        <v>100</v>
      </c>
      <c r="K179" s="183">
        <v>100</v>
      </c>
      <c r="L179" s="183">
        <v>100</v>
      </c>
      <c r="M179" s="183">
        <v>100</v>
      </c>
      <c r="N179" s="183">
        <v>100</v>
      </c>
      <c r="O179" s="183">
        <v>100</v>
      </c>
      <c r="P179" s="183">
        <v>100</v>
      </c>
      <c r="Q179" s="77">
        <v>1400</v>
      </c>
      <c r="R179" s="139">
        <f t="shared" si="6"/>
        <v>1</v>
      </c>
      <c r="U179" s="38">
        <v>8402</v>
      </c>
      <c r="V179" s="38" t="s">
        <v>179</v>
      </c>
      <c r="W179" s="38">
        <v>100</v>
      </c>
      <c r="X179" s="38">
        <v>100</v>
      </c>
      <c r="Y179" s="38">
        <v>100</v>
      </c>
      <c r="Z179" s="38">
        <v>100</v>
      </c>
      <c r="AA179" s="38">
        <v>100</v>
      </c>
      <c r="AB179" s="38">
        <v>100</v>
      </c>
      <c r="AC179" s="38">
        <v>100</v>
      </c>
      <c r="AD179" s="38">
        <v>100</v>
      </c>
      <c r="AE179" s="38">
        <v>100</v>
      </c>
      <c r="AF179" s="38">
        <v>100</v>
      </c>
      <c r="AG179" s="38">
        <v>100</v>
      </c>
      <c r="AH179" s="38">
        <v>100</v>
      </c>
      <c r="AI179" s="38">
        <v>100</v>
      </c>
      <c r="AJ179" s="38">
        <v>100</v>
      </c>
      <c r="AK179" s="38">
        <f t="shared" si="7"/>
        <v>1400</v>
      </c>
      <c r="AL179" s="221">
        <f t="shared" si="8"/>
        <v>0</v>
      </c>
      <c r="AM179" s="221"/>
    </row>
    <row r="180" spans="1:39" x14ac:dyDescent="0.25">
      <c r="A180" s="77">
        <v>8403</v>
      </c>
      <c r="B180" s="166" t="s">
        <v>251</v>
      </c>
      <c r="C180" s="183">
        <v>100</v>
      </c>
      <c r="D180" s="183">
        <v>100</v>
      </c>
      <c r="E180" s="183">
        <v>100</v>
      </c>
      <c r="F180" s="183">
        <v>100</v>
      </c>
      <c r="G180" s="183">
        <v>100</v>
      </c>
      <c r="H180" s="183">
        <v>100</v>
      </c>
      <c r="I180" s="183">
        <v>100</v>
      </c>
      <c r="J180" s="183">
        <v>100</v>
      </c>
      <c r="K180" s="183">
        <v>100</v>
      </c>
      <c r="L180" s="183">
        <v>100</v>
      </c>
      <c r="M180" s="183">
        <v>100</v>
      </c>
      <c r="N180" s="183">
        <v>100</v>
      </c>
      <c r="O180" s="183">
        <v>100</v>
      </c>
      <c r="P180" s="183">
        <v>100</v>
      </c>
      <c r="Q180" s="77">
        <v>1400</v>
      </c>
      <c r="R180" s="139">
        <f t="shared" si="6"/>
        <v>1</v>
      </c>
      <c r="U180" s="38">
        <v>8403</v>
      </c>
      <c r="V180" s="38" t="s">
        <v>251</v>
      </c>
      <c r="W180" s="38">
        <v>100</v>
      </c>
      <c r="X180" s="38">
        <v>100</v>
      </c>
      <c r="Y180" s="38">
        <v>100</v>
      </c>
      <c r="Z180" s="38">
        <v>100</v>
      </c>
      <c r="AA180" s="38">
        <v>100</v>
      </c>
      <c r="AB180" s="38">
        <v>100</v>
      </c>
      <c r="AC180" s="38">
        <v>100</v>
      </c>
      <c r="AD180" s="38">
        <v>100</v>
      </c>
      <c r="AE180" s="38">
        <v>100</v>
      </c>
      <c r="AF180" s="38">
        <v>100</v>
      </c>
      <c r="AG180" s="38">
        <v>100</v>
      </c>
      <c r="AH180" s="38">
        <v>100</v>
      </c>
      <c r="AI180" s="38">
        <v>100</v>
      </c>
      <c r="AJ180" s="38">
        <v>100</v>
      </c>
      <c r="AK180" s="38">
        <f t="shared" si="7"/>
        <v>1400</v>
      </c>
      <c r="AL180" s="221">
        <f t="shared" si="8"/>
        <v>0</v>
      </c>
      <c r="AM180" s="221"/>
    </row>
    <row r="181" spans="1:39" x14ac:dyDescent="0.25">
      <c r="A181" s="77">
        <v>8404</v>
      </c>
      <c r="B181" s="166" t="s">
        <v>268</v>
      </c>
      <c r="C181" s="183">
        <v>100</v>
      </c>
      <c r="D181" s="183">
        <v>100</v>
      </c>
      <c r="E181" s="183">
        <v>100</v>
      </c>
      <c r="F181" s="183">
        <v>100</v>
      </c>
      <c r="G181" s="183">
        <v>100</v>
      </c>
      <c r="H181" s="183">
        <v>100</v>
      </c>
      <c r="I181" s="183">
        <v>100</v>
      </c>
      <c r="J181" s="183">
        <v>100</v>
      </c>
      <c r="K181" s="183">
        <v>100</v>
      </c>
      <c r="L181" s="183">
        <v>100</v>
      </c>
      <c r="M181" s="183">
        <v>100</v>
      </c>
      <c r="N181" s="183">
        <v>100</v>
      </c>
      <c r="O181" s="183">
        <v>100</v>
      </c>
      <c r="P181" s="183">
        <v>100</v>
      </c>
      <c r="Q181" s="77">
        <v>1400</v>
      </c>
      <c r="R181" s="139">
        <f t="shared" si="6"/>
        <v>1</v>
      </c>
      <c r="U181" s="38">
        <v>8404</v>
      </c>
      <c r="V181" s="38" t="s">
        <v>268</v>
      </c>
      <c r="W181" s="38">
        <v>100</v>
      </c>
      <c r="X181" s="38">
        <v>100</v>
      </c>
      <c r="Y181" s="38">
        <v>100</v>
      </c>
      <c r="Z181" s="38">
        <v>100</v>
      </c>
      <c r="AA181" s="38">
        <v>100</v>
      </c>
      <c r="AB181" s="38">
        <v>100</v>
      </c>
      <c r="AC181" s="38">
        <v>100</v>
      </c>
      <c r="AD181" s="38">
        <v>100</v>
      </c>
      <c r="AE181" s="38">
        <v>100</v>
      </c>
      <c r="AF181" s="38">
        <v>100</v>
      </c>
      <c r="AG181" s="38">
        <v>100</v>
      </c>
      <c r="AH181" s="38">
        <v>100</v>
      </c>
      <c r="AI181" s="38">
        <v>100</v>
      </c>
      <c r="AJ181" s="38">
        <v>100</v>
      </c>
      <c r="AK181" s="38">
        <f t="shared" si="7"/>
        <v>1400</v>
      </c>
      <c r="AL181" s="221">
        <f t="shared" si="8"/>
        <v>0</v>
      </c>
      <c r="AM181" s="221"/>
    </row>
    <row r="182" spans="1:39" x14ac:dyDescent="0.25">
      <c r="A182" s="77">
        <v>8405</v>
      </c>
      <c r="B182" s="166" t="s">
        <v>232</v>
      </c>
      <c r="C182" s="183">
        <v>100</v>
      </c>
      <c r="D182" s="183">
        <v>100</v>
      </c>
      <c r="E182" s="183">
        <v>100</v>
      </c>
      <c r="F182" s="183">
        <v>100</v>
      </c>
      <c r="G182" s="183">
        <v>100</v>
      </c>
      <c r="H182" s="183">
        <v>100</v>
      </c>
      <c r="I182" s="183">
        <v>100</v>
      </c>
      <c r="J182" s="183">
        <v>100</v>
      </c>
      <c r="K182" s="183">
        <v>100</v>
      </c>
      <c r="L182" s="183">
        <v>100</v>
      </c>
      <c r="M182" s="183">
        <v>100</v>
      </c>
      <c r="N182" s="183">
        <v>100</v>
      </c>
      <c r="O182" s="183">
        <v>100</v>
      </c>
      <c r="P182" s="183">
        <v>100</v>
      </c>
      <c r="Q182" s="77">
        <v>1400</v>
      </c>
      <c r="R182" s="139">
        <f t="shared" si="6"/>
        <v>1</v>
      </c>
      <c r="U182" s="38">
        <v>8405</v>
      </c>
      <c r="V182" s="38" t="s">
        <v>232</v>
      </c>
      <c r="W182" s="38">
        <v>100</v>
      </c>
      <c r="X182" s="38">
        <v>100</v>
      </c>
      <c r="Y182" s="38">
        <v>100</v>
      </c>
      <c r="Z182" s="38">
        <v>100</v>
      </c>
      <c r="AA182" s="38">
        <v>100</v>
      </c>
      <c r="AB182" s="38">
        <v>100</v>
      </c>
      <c r="AC182" s="38">
        <v>100</v>
      </c>
      <c r="AD182" s="38">
        <v>100</v>
      </c>
      <c r="AE182" s="38">
        <v>100</v>
      </c>
      <c r="AF182" s="38">
        <v>100</v>
      </c>
      <c r="AG182" s="38">
        <v>100</v>
      </c>
      <c r="AH182" s="38">
        <v>100</v>
      </c>
      <c r="AI182" s="38">
        <v>100</v>
      </c>
      <c r="AJ182" s="38">
        <v>100</v>
      </c>
      <c r="AK182" s="38">
        <f t="shared" si="7"/>
        <v>1400</v>
      </c>
      <c r="AL182" s="221">
        <f t="shared" si="8"/>
        <v>0</v>
      </c>
      <c r="AM182" s="221"/>
    </row>
    <row r="183" spans="1:39" x14ac:dyDescent="0.25">
      <c r="A183" s="77">
        <v>8406</v>
      </c>
      <c r="B183" s="166" t="s">
        <v>120</v>
      </c>
      <c r="C183" s="183">
        <v>100</v>
      </c>
      <c r="D183" s="183">
        <v>100</v>
      </c>
      <c r="E183" s="183">
        <v>100</v>
      </c>
      <c r="F183" s="183">
        <v>100</v>
      </c>
      <c r="G183" s="183">
        <v>100</v>
      </c>
      <c r="H183" s="183">
        <v>100</v>
      </c>
      <c r="I183" s="183">
        <v>100</v>
      </c>
      <c r="J183" s="183">
        <v>100</v>
      </c>
      <c r="K183" s="183">
        <v>100</v>
      </c>
      <c r="L183" s="183">
        <v>100</v>
      </c>
      <c r="M183" s="183">
        <v>100</v>
      </c>
      <c r="N183" s="183">
        <v>100</v>
      </c>
      <c r="O183" s="183">
        <v>100</v>
      </c>
      <c r="P183" s="183">
        <v>100</v>
      </c>
      <c r="Q183" s="77">
        <v>1400</v>
      </c>
      <c r="R183" s="139">
        <f t="shared" si="6"/>
        <v>1</v>
      </c>
      <c r="U183" s="38">
        <v>8406</v>
      </c>
      <c r="V183" s="38" t="s">
        <v>411</v>
      </c>
      <c r="W183" s="38">
        <v>100</v>
      </c>
      <c r="X183" s="38">
        <v>100</v>
      </c>
      <c r="Y183" s="38">
        <v>100</v>
      </c>
      <c r="Z183" s="38">
        <v>100</v>
      </c>
      <c r="AA183" s="38">
        <v>100</v>
      </c>
      <c r="AB183" s="38">
        <v>100</v>
      </c>
      <c r="AC183" s="38">
        <v>100</v>
      </c>
      <c r="AD183" s="38">
        <v>100</v>
      </c>
      <c r="AE183" s="38">
        <v>100</v>
      </c>
      <c r="AF183" s="38">
        <v>100</v>
      </c>
      <c r="AG183" s="38">
        <v>100</v>
      </c>
      <c r="AH183" s="38">
        <v>100</v>
      </c>
      <c r="AI183" s="38">
        <v>100</v>
      </c>
      <c r="AJ183" s="38">
        <v>100</v>
      </c>
      <c r="AK183" s="38">
        <f t="shared" si="7"/>
        <v>1400</v>
      </c>
      <c r="AL183" s="221">
        <f t="shared" si="8"/>
        <v>0</v>
      </c>
      <c r="AM183" s="221"/>
    </row>
    <row r="184" spans="1:39" x14ac:dyDescent="0.25">
      <c r="A184" s="77">
        <v>8407</v>
      </c>
      <c r="B184" s="166" t="s">
        <v>42</v>
      </c>
      <c r="C184" s="183">
        <v>100</v>
      </c>
      <c r="D184" s="183">
        <v>100</v>
      </c>
      <c r="E184" s="183">
        <v>100</v>
      </c>
      <c r="F184" s="183">
        <v>100</v>
      </c>
      <c r="G184" s="183">
        <v>100</v>
      </c>
      <c r="H184" s="183">
        <v>100</v>
      </c>
      <c r="I184" s="183">
        <v>100</v>
      </c>
      <c r="J184" s="183">
        <v>100</v>
      </c>
      <c r="K184" s="183">
        <v>100</v>
      </c>
      <c r="L184" s="183">
        <v>100</v>
      </c>
      <c r="M184" s="183">
        <v>100</v>
      </c>
      <c r="N184" s="183">
        <v>100</v>
      </c>
      <c r="O184" s="183">
        <v>100</v>
      </c>
      <c r="P184" s="183">
        <v>100</v>
      </c>
      <c r="Q184" s="77">
        <v>1400</v>
      </c>
      <c r="R184" s="139">
        <f t="shared" si="6"/>
        <v>1</v>
      </c>
      <c r="U184" s="38">
        <v>8407</v>
      </c>
      <c r="V184" s="38" t="s">
        <v>42</v>
      </c>
      <c r="W184" s="38">
        <v>100</v>
      </c>
      <c r="X184" s="38">
        <v>100</v>
      </c>
      <c r="Y184" s="38">
        <v>100</v>
      </c>
      <c r="Z184" s="38">
        <v>100</v>
      </c>
      <c r="AA184" s="38">
        <v>100</v>
      </c>
      <c r="AB184" s="38">
        <v>100</v>
      </c>
      <c r="AC184" s="38">
        <v>100</v>
      </c>
      <c r="AD184" s="38">
        <v>100</v>
      </c>
      <c r="AE184" s="38">
        <v>100</v>
      </c>
      <c r="AF184" s="38">
        <v>100</v>
      </c>
      <c r="AG184" s="38">
        <v>100</v>
      </c>
      <c r="AH184" s="38">
        <v>100</v>
      </c>
      <c r="AI184" s="38">
        <v>100</v>
      </c>
      <c r="AJ184" s="38">
        <v>100</v>
      </c>
      <c r="AK184" s="38">
        <f t="shared" si="7"/>
        <v>1400</v>
      </c>
      <c r="AL184" s="221">
        <f t="shared" si="8"/>
        <v>0</v>
      </c>
      <c r="AM184" s="221"/>
    </row>
    <row r="185" spans="1:39" x14ac:dyDescent="0.25">
      <c r="A185" s="77">
        <v>8408</v>
      </c>
      <c r="B185" s="166" t="s">
        <v>227</v>
      </c>
      <c r="C185" s="183">
        <v>100</v>
      </c>
      <c r="D185" s="183">
        <v>100</v>
      </c>
      <c r="E185" s="183">
        <v>100</v>
      </c>
      <c r="F185" s="183">
        <v>100</v>
      </c>
      <c r="G185" s="183">
        <v>100</v>
      </c>
      <c r="H185" s="183">
        <v>100</v>
      </c>
      <c r="I185" s="183">
        <v>100</v>
      </c>
      <c r="J185" s="183">
        <v>100</v>
      </c>
      <c r="K185" s="183">
        <v>100</v>
      </c>
      <c r="L185" s="183">
        <v>100</v>
      </c>
      <c r="M185" s="183">
        <v>100</v>
      </c>
      <c r="N185" s="183">
        <v>100</v>
      </c>
      <c r="O185" s="183">
        <v>100</v>
      </c>
      <c r="P185" s="183">
        <v>100</v>
      </c>
      <c r="Q185" s="77">
        <v>1400</v>
      </c>
      <c r="R185" s="139">
        <f t="shared" si="6"/>
        <v>1</v>
      </c>
      <c r="U185" s="38">
        <v>8408</v>
      </c>
      <c r="V185" s="38" t="s">
        <v>227</v>
      </c>
      <c r="W185" s="38">
        <v>100</v>
      </c>
      <c r="X185" s="38">
        <v>100</v>
      </c>
      <c r="Y185" s="38">
        <v>100</v>
      </c>
      <c r="Z185" s="38">
        <v>100</v>
      </c>
      <c r="AA185" s="38">
        <v>100</v>
      </c>
      <c r="AB185" s="38">
        <v>100</v>
      </c>
      <c r="AC185" s="38">
        <v>100</v>
      </c>
      <c r="AD185" s="38">
        <v>100</v>
      </c>
      <c r="AE185" s="38">
        <v>100</v>
      </c>
      <c r="AF185" s="38">
        <v>100</v>
      </c>
      <c r="AG185" s="38">
        <v>100</v>
      </c>
      <c r="AH185" s="38">
        <v>100</v>
      </c>
      <c r="AI185" s="38">
        <v>100</v>
      </c>
      <c r="AJ185" s="38">
        <v>100</v>
      </c>
      <c r="AK185" s="38">
        <f t="shared" si="7"/>
        <v>1400</v>
      </c>
      <c r="AL185" s="221">
        <f t="shared" si="8"/>
        <v>0</v>
      </c>
      <c r="AM185" s="221"/>
    </row>
    <row r="186" spans="1:39" x14ac:dyDescent="0.25">
      <c r="A186" s="77">
        <v>8409</v>
      </c>
      <c r="B186" s="166" t="s">
        <v>12</v>
      </c>
      <c r="C186" s="183">
        <v>100</v>
      </c>
      <c r="D186" s="183">
        <v>100</v>
      </c>
      <c r="E186" s="183">
        <v>100</v>
      </c>
      <c r="F186" s="183">
        <v>100</v>
      </c>
      <c r="G186" s="183">
        <v>100</v>
      </c>
      <c r="H186" s="183">
        <v>100</v>
      </c>
      <c r="I186" s="183">
        <v>100</v>
      </c>
      <c r="J186" s="183">
        <v>100</v>
      </c>
      <c r="K186" s="183">
        <v>100</v>
      </c>
      <c r="L186" s="183">
        <v>100</v>
      </c>
      <c r="M186" s="183">
        <v>100</v>
      </c>
      <c r="N186" s="183">
        <v>100</v>
      </c>
      <c r="O186" s="183">
        <v>100</v>
      </c>
      <c r="P186" s="183">
        <v>100</v>
      </c>
      <c r="Q186" s="77">
        <v>1400</v>
      </c>
      <c r="R186" s="139">
        <f t="shared" si="6"/>
        <v>1</v>
      </c>
      <c r="U186" s="38">
        <v>8409</v>
      </c>
      <c r="V186" s="38" t="s">
        <v>412</v>
      </c>
      <c r="W186" s="38">
        <v>100</v>
      </c>
      <c r="X186" s="38">
        <v>100</v>
      </c>
      <c r="Y186" s="38">
        <v>100</v>
      </c>
      <c r="Z186" s="38">
        <v>100</v>
      </c>
      <c r="AA186" s="38">
        <v>100</v>
      </c>
      <c r="AB186" s="38">
        <v>100</v>
      </c>
      <c r="AC186" s="38">
        <v>100</v>
      </c>
      <c r="AD186" s="38">
        <v>100</v>
      </c>
      <c r="AE186" s="38">
        <v>100</v>
      </c>
      <c r="AF186" s="38">
        <v>100</v>
      </c>
      <c r="AG186" s="38">
        <v>100</v>
      </c>
      <c r="AH186" s="38">
        <v>100</v>
      </c>
      <c r="AI186" s="38">
        <v>100</v>
      </c>
      <c r="AJ186" s="38">
        <v>100</v>
      </c>
      <c r="AK186" s="38">
        <f t="shared" si="7"/>
        <v>1400</v>
      </c>
      <c r="AL186" s="221">
        <f t="shared" si="8"/>
        <v>0</v>
      </c>
      <c r="AM186" s="221"/>
    </row>
    <row r="187" spans="1:39" x14ac:dyDescent="0.25">
      <c r="A187" s="77">
        <v>8410</v>
      </c>
      <c r="B187" s="166" t="s">
        <v>314</v>
      </c>
      <c r="C187" s="183">
        <v>100</v>
      </c>
      <c r="D187" s="183">
        <v>100</v>
      </c>
      <c r="E187" s="183">
        <v>100</v>
      </c>
      <c r="F187" s="183">
        <v>100</v>
      </c>
      <c r="G187" s="183">
        <v>100</v>
      </c>
      <c r="H187" s="183">
        <v>100</v>
      </c>
      <c r="I187" s="183">
        <v>100</v>
      </c>
      <c r="J187" s="183">
        <v>100</v>
      </c>
      <c r="K187" s="183">
        <v>100</v>
      </c>
      <c r="L187" s="183">
        <v>100</v>
      </c>
      <c r="M187" s="183">
        <v>100</v>
      </c>
      <c r="N187" s="183">
        <v>100</v>
      </c>
      <c r="O187" s="183">
        <v>100</v>
      </c>
      <c r="P187" s="183">
        <v>100</v>
      </c>
      <c r="Q187" s="77">
        <v>1400</v>
      </c>
      <c r="R187" s="139">
        <f t="shared" si="6"/>
        <v>1</v>
      </c>
      <c r="U187" s="38">
        <v>8410</v>
      </c>
      <c r="V187" s="38" t="s">
        <v>314</v>
      </c>
      <c r="W187" s="38">
        <v>100</v>
      </c>
      <c r="X187" s="38">
        <v>100</v>
      </c>
      <c r="Y187" s="38">
        <v>100</v>
      </c>
      <c r="Z187" s="38">
        <v>100</v>
      </c>
      <c r="AA187" s="38">
        <v>100</v>
      </c>
      <c r="AB187" s="38">
        <v>100</v>
      </c>
      <c r="AC187" s="38">
        <v>100</v>
      </c>
      <c r="AD187" s="38">
        <v>100</v>
      </c>
      <c r="AE187" s="38">
        <v>100</v>
      </c>
      <c r="AF187" s="38">
        <v>100</v>
      </c>
      <c r="AG187" s="38">
        <v>100</v>
      </c>
      <c r="AH187" s="38">
        <v>100</v>
      </c>
      <c r="AI187" s="38">
        <v>100</v>
      </c>
      <c r="AJ187" s="38">
        <v>100</v>
      </c>
      <c r="AK187" s="38">
        <f t="shared" si="7"/>
        <v>1400</v>
      </c>
      <c r="AL187" s="221">
        <f t="shared" si="8"/>
        <v>0</v>
      </c>
      <c r="AM187" s="221"/>
    </row>
    <row r="188" spans="1:39" x14ac:dyDescent="0.25">
      <c r="A188" s="77">
        <v>8411</v>
      </c>
      <c r="B188" s="166" t="s">
        <v>252</v>
      </c>
      <c r="C188" s="183">
        <v>100</v>
      </c>
      <c r="D188" s="183">
        <v>100</v>
      </c>
      <c r="E188" s="183">
        <v>100</v>
      </c>
      <c r="F188" s="183">
        <v>100</v>
      </c>
      <c r="G188" s="183">
        <v>100</v>
      </c>
      <c r="H188" s="183">
        <v>100</v>
      </c>
      <c r="I188" s="183">
        <v>100</v>
      </c>
      <c r="J188" s="183">
        <v>100</v>
      </c>
      <c r="K188" s="183">
        <v>100</v>
      </c>
      <c r="L188" s="183">
        <v>100</v>
      </c>
      <c r="M188" s="183">
        <v>100</v>
      </c>
      <c r="N188" s="183">
        <v>100</v>
      </c>
      <c r="O188" s="183">
        <v>100</v>
      </c>
      <c r="P188" s="183">
        <v>100</v>
      </c>
      <c r="Q188" s="77">
        <v>1400</v>
      </c>
      <c r="R188" s="139">
        <f t="shared" si="6"/>
        <v>1</v>
      </c>
      <c r="U188" s="38">
        <v>8411</v>
      </c>
      <c r="V188" s="38" t="s">
        <v>252</v>
      </c>
      <c r="W188" s="38">
        <v>100</v>
      </c>
      <c r="X188" s="38">
        <v>100</v>
      </c>
      <c r="Y188" s="38">
        <v>100</v>
      </c>
      <c r="Z188" s="38">
        <v>100</v>
      </c>
      <c r="AA188" s="38">
        <v>100</v>
      </c>
      <c r="AB188" s="38">
        <v>100</v>
      </c>
      <c r="AC188" s="38">
        <v>100</v>
      </c>
      <c r="AD188" s="38">
        <v>100</v>
      </c>
      <c r="AE188" s="38">
        <v>100</v>
      </c>
      <c r="AF188" s="38">
        <v>100</v>
      </c>
      <c r="AG188" s="38">
        <v>100</v>
      </c>
      <c r="AH188" s="38">
        <v>100</v>
      </c>
      <c r="AI188" s="38">
        <v>100</v>
      </c>
      <c r="AJ188" s="38">
        <v>100</v>
      </c>
      <c r="AK188" s="38">
        <f t="shared" si="7"/>
        <v>1400</v>
      </c>
      <c r="AL188" s="221">
        <f t="shared" si="8"/>
        <v>0</v>
      </c>
      <c r="AM188" s="221"/>
    </row>
    <row r="189" spans="1:39" x14ac:dyDescent="0.25">
      <c r="A189" s="77">
        <v>8412</v>
      </c>
      <c r="B189" s="166" t="s">
        <v>111</v>
      </c>
      <c r="C189" s="183">
        <v>100</v>
      </c>
      <c r="D189" s="183">
        <v>100</v>
      </c>
      <c r="E189" s="183">
        <v>100</v>
      </c>
      <c r="F189" s="183">
        <v>100</v>
      </c>
      <c r="G189" s="183">
        <v>100</v>
      </c>
      <c r="H189" s="183">
        <v>100</v>
      </c>
      <c r="I189" s="183">
        <v>100</v>
      </c>
      <c r="J189" s="183">
        <v>100</v>
      </c>
      <c r="K189" s="183">
        <v>100</v>
      </c>
      <c r="L189" s="183">
        <v>100</v>
      </c>
      <c r="M189" s="183">
        <v>100</v>
      </c>
      <c r="N189" s="183">
        <v>100</v>
      </c>
      <c r="O189" s="183">
        <v>100</v>
      </c>
      <c r="P189" s="183">
        <v>100</v>
      </c>
      <c r="Q189" s="77">
        <v>1400</v>
      </c>
      <c r="R189" s="139">
        <f t="shared" si="6"/>
        <v>1</v>
      </c>
      <c r="U189" s="38">
        <v>8412</v>
      </c>
      <c r="V189" s="38" t="s">
        <v>111</v>
      </c>
      <c r="W189" s="38">
        <v>100</v>
      </c>
      <c r="X189" s="38">
        <v>100</v>
      </c>
      <c r="Y189" s="38">
        <v>100</v>
      </c>
      <c r="Z189" s="38">
        <v>100</v>
      </c>
      <c r="AA189" s="38">
        <v>100</v>
      </c>
      <c r="AB189" s="38">
        <v>100</v>
      </c>
      <c r="AC189" s="38">
        <v>100</v>
      </c>
      <c r="AD189" s="38">
        <v>100</v>
      </c>
      <c r="AE189" s="38">
        <v>100</v>
      </c>
      <c r="AF189" s="38">
        <v>100</v>
      </c>
      <c r="AG189" s="38">
        <v>100</v>
      </c>
      <c r="AH189" s="38">
        <v>100</v>
      </c>
      <c r="AI189" s="38">
        <v>100</v>
      </c>
      <c r="AJ189" s="38">
        <v>100</v>
      </c>
      <c r="AK189" s="38">
        <f t="shared" si="7"/>
        <v>1400</v>
      </c>
      <c r="AL189" s="221">
        <f t="shared" si="8"/>
        <v>0</v>
      </c>
      <c r="AM189" s="221"/>
    </row>
    <row r="190" spans="1:39" x14ac:dyDescent="0.25">
      <c r="A190" s="77">
        <v>8413</v>
      </c>
      <c r="B190" s="166" t="s">
        <v>315</v>
      </c>
      <c r="C190" s="183">
        <v>100</v>
      </c>
      <c r="D190" s="183">
        <v>100</v>
      </c>
      <c r="E190" s="183">
        <v>100</v>
      </c>
      <c r="F190" s="183">
        <v>100</v>
      </c>
      <c r="G190" s="183">
        <v>100</v>
      </c>
      <c r="H190" s="183">
        <v>100</v>
      </c>
      <c r="I190" s="183">
        <v>100</v>
      </c>
      <c r="J190" s="183">
        <v>100</v>
      </c>
      <c r="K190" s="183">
        <v>100</v>
      </c>
      <c r="L190" s="183">
        <v>100</v>
      </c>
      <c r="M190" s="183">
        <v>100</v>
      </c>
      <c r="N190" s="183">
        <v>100</v>
      </c>
      <c r="O190" s="183">
        <v>100</v>
      </c>
      <c r="P190" s="183">
        <v>100</v>
      </c>
      <c r="Q190" s="77">
        <v>1400</v>
      </c>
      <c r="R190" s="139">
        <f t="shared" si="6"/>
        <v>1</v>
      </c>
      <c r="U190" s="38">
        <v>8413</v>
      </c>
      <c r="V190" s="38" t="s">
        <v>359</v>
      </c>
      <c r="W190" s="38">
        <v>100</v>
      </c>
      <c r="X190" s="38">
        <v>100</v>
      </c>
      <c r="Y190" s="38">
        <v>100</v>
      </c>
      <c r="Z190" s="38">
        <v>100</v>
      </c>
      <c r="AA190" s="38">
        <v>100</v>
      </c>
      <c r="AB190" s="38">
        <v>100</v>
      </c>
      <c r="AC190" s="38">
        <v>100</v>
      </c>
      <c r="AD190" s="38">
        <v>100</v>
      </c>
      <c r="AE190" s="38">
        <v>100</v>
      </c>
      <c r="AF190" s="38">
        <v>100</v>
      </c>
      <c r="AG190" s="38">
        <v>100</v>
      </c>
      <c r="AH190" s="38">
        <v>100</v>
      </c>
      <c r="AI190" s="38">
        <v>100</v>
      </c>
      <c r="AJ190" s="38">
        <v>100</v>
      </c>
      <c r="AK190" s="38">
        <f t="shared" si="7"/>
        <v>1400</v>
      </c>
      <c r="AL190" s="221">
        <f t="shared" si="8"/>
        <v>0</v>
      </c>
      <c r="AM190" s="221"/>
    </row>
    <row r="191" spans="1:39" x14ac:dyDescent="0.25">
      <c r="A191" s="77">
        <v>8414</v>
      </c>
      <c r="B191" s="166" t="s">
        <v>316</v>
      </c>
      <c r="C191" s="183">
        <v>100</v>
      </c>
      <c r="D191" s="183">
        <v>100</v>
      </c>
      <c r="E191" s="183">
        <v>100</v>
      </c>
      <c r="F191" s="183">
        <v>100</v>
      </c>
      <c r="G191" s="183">
        <v>100</v>
      </c>
      <c r="H191" s="183">
        <v>100</v>
      </c>
      <c r="I191" s="183">
        <v>100</v>
      </c>
      <c r="J191" s="183">
        <v>100</v>
      </c>
      <c r="K191" s="183">
        <v>100</v>
      </c>
      <c r="L191" s="183">
        <v>100</v>
      </c>
      <c r="M191" s="183">
        <v>100</v>
      </c>
      <c r="N191" s="183">
        <v>100</v>
      </c>
      <c r="O191" s="183">
        <v>100</v>
      </c>
      <c r="P191" s="183">
        <v>100</v>
      </c>
      <c r="Q191" s="77">
        <v>1400</v>
      </c>
      <c r="R191" s="139">
        <f t="shared" si="6"/>
        <v>1</v>
      </c>
      <c r="U191" s="38">
        <v>8414</v>
      </c>
      <c r="V191" s="38" t="s">
        <v>316</v>
      </c>
      <c r="W191" s="38">
        <v>100</v>
      </c>
      <c r="X191" s="38">
        <v>100</v>
      </c>
      <c r="Y191" s="38">
        <v>100</v>
      </c>
      <c r="Z191" s="38">
        <v>100</v>
      </c>
      <c r="AA191" s="38">
        <v>100</v>
      </c>
      <c r="AB191" s="38">
        <v>100</v>
      </c>
      <c r="AC191" s="38">
        <v>100</v>
      </c>
      <c r="AD191" s="38">
        <v>100</v>
      </c>
      <c r="AE191" s="38">
        <v>100</v>
      </c>
      <c r="AF191" s="38">
        <v>100</v>
      </c>
      <c r="AG191" s="38">
        <v>100</v>
      </c>
      <c r="AH191" s="38">
        <v>100</v>
      </c>
      <c r="AI191" s="38">
        <v>100</v>
      </c>
      <c r="AJ191" s="38">
        <v>100</v>
      </c>
      <c r="AK191" s="38">
        <f t="shared" si="7"/>
        <v>1400</v>
      </c>
      <c r="AL191" s="221">
        <f t="shared" si="8"/>
        <v>0</v>
      </c>
      <c r="AM191" s="221"/>
    </row>
    <row r="192" spans="1:39" x14ac:dyDescent="0.25">
      <c r="A192" s="77">
        <v>8415</v>
      </c>
      <c r="B192" s="166" t="s">
        <v>317</v>
      </c>
      <c r="C192" s="183">
        <v>100</v>
      </c>
      <c r="D192" s="183">
        <v>100</v>
      </c>
      <c r="E192" s="183">
        <v>100</v>
      </c>
      <c r="F192" s="183">
        <v>100</v>
      </c>
      <c r="G192" s="183">
        <v>100</v>
      </c>
      <c r="H192" s="183">
        <v>100</v>
      </c>
      <c r="I192" s="183">
        <v>100</v>
      </c>
      <c r="J192" s="183">
        <v>100</v>
      </c>
      <c r="K192" s="183">
        <v>100</v>
      </c>
      <c r="L192" s="183">
        <v>100</v>
      </c>
      <c r="M192" s="183">
        <v>100</v>
      </c>
      <c r="N192" s="183">
        <v>100</v>
      </c>
      <c r="O192" s="183">
        <v>100</v>
      </c>
      <c r="P192" s="183">
        <v>100</v>
      </c>
      <c r="Q192" s="77">
        <v>1400</v>
      </c>
      <c r="R192" s="139">
        <f t="shared" si="6"/>
        <v>1</v>
      </c>
      <c r="U192" s="38">
        <v>8415</v>
      </c>
      <c r="V192" s="38" t="s">
        <v>422</v>
      </c>
      <c r="W192" s="38">
        <v>100</v>
      </c>
      <c r="X192" s="38">
        <v>100</v>
      </c>
      <c r="Y192" s="38">
        <v>100</v>
      </c>
      <c r="Z192" s="38">
        <v>100</v>
      </c>
      <c r="AA192" s="38">
        <v>100</v>
      </c>
      <c r="AB192" s="38">
        <v>100</v>
      </c>
      <c r="AC192" s="38">
        <v>100</v>
      </c>
      <c r="AD192" s="38">
        <v>100</v>
      </c>
      <c r="AE192" s="38">
        <v>100</v>
      </c>
      <c r="AF192" s="38">
        <v>100</v>
      </c>
      <c r="AG192" s="38">
        <v>100</v>
      </c>
      <c r="AH192" s="38">
        <v>100</v>
      </c>
      <c r="AI192" s="38">
        <v>100</v>
      </c>
      <c r="AJ192" s="38">
        <v>100</v>
      </c>
      <c r="AK192" s="38">
        <f t="shared" si="7"/>
        <v>1400</v>
      </c>
      <c r="AL192" s="221">
        <f t="shared" si="8"/>
        <v>0</v>
      </c>
      <c r="AM192" s="221"/>
    </row>
    <row r="193" spans="1:39" x14ac:dyDescent="0.25">
      <c r="A193" s="77">
        <v>8416</v>
      </c>
      <c r="B193" s="166" t="s">
        <v>86</v>
      </c>
      <c r="C193" s="183">
        <v>100</v>
      </c>
      <c r="D193" s="183">
        <v>100</v>
      </c>
      <c r="E193" s="183">
        <v>100</v>
      </c>
      <c r="F193" s="183">
        <v>100</v>
      </c>
      <c r="G193" s="183">
        <v>100</v>
      </c>
      <c r="H193" s="183">
        <v>100</v>
      </c>
      <c r="I193" s="183">
        <v>100</v>
      </c>
      <c r="J193" s="183">
        <v>100</v>
      </c>
      <c r="K193" s="183">
        <v>100</v>
      </c>
      <c r="L193" s="183">
        <v>100</v>
      </c>
      <c r="M193" s="183">
        <v>100</v>
      </c>
      <c r="N193" s="183">
        <v>100</v>
      </c>
      <c r="O193" s="183">
        <v>100</v>
      </c>
      <c r="P193" s="183">
        <v>100</v>
      </c>
      <c r="Q193" s="77">
        <v>1400</v>
      </c>
      <c r="R193" s="139">
        <f t="shared" si="6"/>
        <v>1</v>
      </c>
      <c r="U193" s="38">
        <v>8416</v>
      </c>
      <c r="V193" s="38" t="s">
        <v>86</v>
      </c>
      <c r="W193" s="38">
        <v>100</v>
      </c>
      <c r="X193" s="38">
        <v>100</v>
      </c>
      <c r="Y193" s="38">
        <v>100</v>
      </c>
      <c r="Z193" s="38">
        <v>100</v>
      </c>
      <c r="AA193" s="38">
        <v>100</v>
      </c>
      <c r="AB193" s="38">
        <v>100</v>
      </c>
      <c r="AC193" s="38">
        <v>100</v>
      </c>
      <c r="AD193" s="38">
        <v>100</v>
      </c>
      <c r="AE193" s="38">
        <v>100</v>
      </c>
      <c r="AF193" s="38">
        <v>100</v>
      </c>
      <c r="AG193" s="38">
        <v>100</v>
      </c>
      <c r="AH193" s="38">
        <v>100</v>
      </c>
      <c r="AI193" s="38">
        <v>100</v>
      </c>
      <c r="AJ193" s="38">
        <v>100</v>
      </c>
      <c r="AK193" s="38">
        <f t="shared" si="7"/>
        <v>1400</v>
      </c>
      <c r="AL193" s="221">
        <f t="shared" si="8"/>
        <v>0</v>
      </c>
      <c r="AM193" s="221"/>
    </row>
    <row r="194" spans="1:39" x14ac:dyDescent="0.25">
      <c r="A194" s="77">
        <v>8417</v>
      </c>
      <c r="B194" s="166" t="s">
        <v>318</v>
      </c>
      <c r="C194" s="183">
        <v>100</v>
      </c>
      <c r="D194" s="183">
        <v>100</v>
      </c>
      <c r="E194" s="183">
        <v>100</v>
      </c>
      <c r="F194" s="183">
        <v>100</v>
      </c>
      <c r="G194" s="183">
        <v>100</v>
      </c>
      <c r="H194" s="183">
        <v>100</v>
      </c>
      <c r="I194" s="183">
        <v>100</v>
      </c>
      <c r="J194" s="183">
        <v>100</v>
      </c>
      <c r="K194" s="183">
        <v>100</v>
      </c>
      <c r="L194" s="183">
        <v>100</v>
      </c>
      <c r="M194" s="183">
        <v>100</v>
      </c>
      <c r="N194" s="183">
        <v>100</v>
      </c>
      <c r="O194" s="183">
        <v>100</v>
      </c>
      <c r="P194" s="183">
        <v>100</v>
      </c>
      <c r="Q194" s="77">
        <v>1400</v>
      </c>
      <c r="R194" s="139">
        <f t="shared" si="6"/>
        <v>1</v>
      </c>
      <c r="U194" s="38">
        <v>8417</v>
      </c>
      <c r="V194" s="38" t="s">
        <v>421</v>
      </c>
      <c r="W194" s="38">
        <v>100</v>
      </c>
      <c r="X194" s="38">
        <v>100</v>
      </c>
      <c r="Y194" s="38">
        <v>100</v>
      </c>
      <c r="Z194" s="38">
        <v>100</v>
      </c>
      <c r="AA194" s="38">
        <v>100</v>
      </c>
      <c r="AB194" s="38">
        <v>100</v>
      </c>
      <c r="AC194" s="38">
        <v>100</v>
      </c>
      <c r="AD194" s="38">
        <v>100</v>
      </c>
      <c r="AE194" s="38">
        <v>100</v>
      </c>
      <c r="AF194" s="38">
        <v>100</v>
      </c>
      <c r="AG194" s="38">
        <v>100</v>
      </c>
      <c r="AH194" s="38">
        <v>100</v>
      </c>
      <c r="AI194" s="38">
        <v>100</v>
      </c>
      <c r="AJ194" s="38">
        <v>100</v>
      </c>
      <c r="AK194" s="38">
        <f t="shared" si="7"/>
        <v>1400</v>
      </c>
      <c r="AL194" s="221">
        <f t="shared" si="8"/>
        <v>0</v>
      </c>
      <c r="AM194" s="221"/>
    </row>
    <row r="195" spans="1:39" x14ac:dyDescent="0.25">
      <c r="A195" s="77">
        <v>8418</v>
      </c>
      <c r="B195" s="166" t="s">
        <v>74</v>
      </c>
      <c r="C195" s="183">
        <v>100</v>
      </c>
      <c r="D195" s="183">
        <v>100</v>
      </c>
      <c r="E195" s="183">
        <v>100</v>
      </c>
      <c r="F195" s="183">
        <v>100</v>
      </c>
      <c r="G195" s="183">
        <v>100</v>
      </c>
      <c r="H195" s="183">
        <v>100</v>
      </c>
      <c r="I195" s="183">
        <v>100</v>
      </c>
      <c r="J195" s="183">
        <v>100</v>
      </c>
      <c r="K195" s="183">
        <v>100</v>
      </c>
      <c r="L195" s="183">
        <v>100</v>
      </c>
      <c r="M195" s="183">
        <v>100</v>
      </c>
      <c r="N195" s="183">
        <v>100</v>
      </c>
      <c r="O195" s="183">
        <v>100</v>
      </c>
      <c r="P195" s="183">
        <v>100</v>
      </c>
      <c r="Q195" s="77">
        <v>1400</v>
      </c>
      <c r="R195" s="139">
        <f t="shared" si="6"/>
        <v>1</v>
      </c>
      <c r="U195" s="38">
        <v>8418</v>
      </c>
      <c r="V195" s="38" t="s">
        <v>74</v>
      </c>
      <c r="W195" s="38">
        <v>100</v>
      </c>
      <c r="X195" s="38">
        <v>100</v>
      </c>
      <c r="Y195" s="38">
        <v>100</v>
      </c>
      <c r="Z195" s="38">
        <v>100</v>
      </c>
      <c r="AA195" s="38">
        <v>100</v>
      </c>
      <c r="AB195" s="38">
        <v>100</v>
      </c>
      <c r="AC195" s="38">
        <v>100</v>
      </c>
      <c r="AD195" s="38">
        <v>100</v>
      </c>
      <c r="AE195" s="38">
        <v>100</v>
      </c>
      <c r="AF195" s="38">
        <v>100</v>
      </c>
      <c r="AG195" s="38">
        <v>100</v>
      </c>
      <c r="AH195" s="38">
        <v>100</v>
      </c>
      <c r="AI195" s="38">
        <v>100</v>
      </c>
      <c r="AJ195" s="38">
        <v>100</v>
      </c>
      <c r="AK195" s="38">
        <f t="shared" si="7"/>
        <v>1400</v>
      </c>
      <c r="AL195" s="221">
        <f t="shared" si="8"/>
        <v>0</v>
      </c>
      <c r="AM195" s="221"/>
    </row>
    <row r="196" spans="1:39" x14ac:dyDescent="0.25">
      <c r="A196" s="77">
        <v>8419</v>
      </c>
      <c r="B196" s="166" t="s">
        <v>319</v>
      </c>
      <c r="C196" s="183">
        <v>100</v>
      </c>
      <c r="D196" s="183">
        <v>100</v>
      </c>
      <c r="E196" s="183">
        <v>100</v>
      </c>
      <c r="F196" s="183">
        <v>100</v>
      </c>
      <c r="G196" s="183">
        <v>100</v>
      </c>
      <c r="H196" s="183">
        <v>100</v>
      </c>
      <c r="I196" s="183">
        <v>100</v>
      </c>
      <c r="J196" s="183">
        <v>100</v>
      </c>
      <c r="K196" s="183">
        <v>100</v>
      </c>
      <c r="L196" s="183">
        <v>100</v>
      </c>
      <c r="M196" s="183">
        <v>100</v>
      </c>
      <c r="N196" s="183">
        <v>100</v>
      </c>
      <c r="O196" s="183">
        <v>100</v>
      </c>
      <c r="P196" s="183">
        <v>100</v>
      </c>
      <c r="Q196" s="77">
        <v>1400</v>
      </c>
      <c r="R196" s="139">
        <f t="shared" si="6"/>
        <v>1</v>
      </c>
      <c r="U196" s="38">
        <v>8419</v>
      </c>
      <c r="V196" s="38" t="s">
        <v>360</v>
      </c>
      <c r="W196" s="38">
        <v>100</v>
      </c>
      <c r="X196" s="38">
        <v>100</v>
      </c>
      <c r="Y196" s="38">
        <v>100</v>
      </c>
      <c r="Z196" s="38">
        <v>100</v>
      </c>
      <c r="AA196" s="38">
        <v>100</v>
      </c>
      <c r="AB196" s="38">
        <v>100</v>
      </c>
      <c r="AC196" s="38">
        <v>100</v>
      </c>
      <c r="AD196" s="38">
        <v>100</v>
      </c>
      <c r="AE196" s="38">
        <v>100</v>
      </c>
      <c r="AF196" s="38">
        <v>100</v>
      </c>
      <c r="AG196" s="38">
        <v>100</v>
      </c>
      <c r="AH196" s="38">
        <v>100</v>
      </c>
      <c r="AI196" s="38">
        <v>100</v>
      </c>
      <c r="AJ196" s="38">
        <v>100</v>
      </c>
      <c r="AK196" s="38">
        <f t="shared" si="7"/>
        <v>1400</v>
      </c>
      <c r="AL196" s="221">
        <f t="shared" si="8"/>
        <v>0</v>
      </c>
      <c r="AM196" s="221"/>
    </row>
    <row r="197" spans="1:39" x14ac:dyDescent="0.25">
      <c r="A197" s="77">
        <v>8420</v>
      </c>
      <c r="B197" s="166" t="s">
        <v>44</v>
      </c>
      <c r="C197" s="183">
        <v>100</v>
      </c>
      <c r="D197" s="183">
        <v>100</v>
      </c>
      <c r="E197" s="183">
        <v>100</v>
      </c>
      <c r="F197" s="183">
        <v>100</v>
      </c>
      <c r="G197" s="183">
        <v>100</v>
      </c>
      <c r="H197" s="183">
        <v>100</v>
      </c>
      <c r="I197" s="183">
        <v>100</v>
      </c>
      <c r="J197" s="183">
        <v>100</v>
      </c>
      <c r="K197" s="183">
        <v>100</v>
      </c>
      <c r="L197" s="183">
        <v>100</v>
      </c>
      <c r="M197" s="183">
        <v>100</v>
      </c>
      <c r="N197" s="183">
        <v>100</v>
      </c>
      <c r="O197" s="183">
        <v>100</v>
      </c>
      <c r="P197" s="183">
        <v>100</v>
      </c>
      <c r="Q197" s="77">
        <v>1400</v>
      </c>
      <c r="R197" s="139">
        <f t="shared" ref="R197:R260" si="9">(Q197-$Q$350)/$Q$351</f>
        <v>1</v>
      </c>
      <c r="U197" s="38">
        <v>8420</v>
      </c>
      <c r="V197" s="38" t="s">
        <v>361</v>
      </c>
      <c r="W197" s="38">
        <v>100</v>
      </c>
      <c r="X197" s="38">
        <v>100</v>
      </c>
      <c r="Y197" s="38">
        <v>100</v>
      </c>
      <c r="Z197" s="38">
        <v>100</v>
      </c>
      <c r="AA197" s="38">
        <v>100</v>
      </c>
      <c r="AB197" s="38">
        <v>100</v>
      </c>
      <c r="AC197" s="38">
        <v>100</v>
      </c>
      <c r="AD197" s="38">
        <v>100</v>
      </c>
      <c r="AE197" s="38">
        <v>100</v>
      </c>
      <c r="AF197" s="38">
        <v>100</v>
      </c>
      <c r="AG197" s="38">
        <v>100</v>
      </c>
      <c r="AH197" s="38">
        <v>100</v>
      </c>
      <c r="AI197" s="38">
        <v>100</v>
      </c>
      <c r="AJ197" s="38">
        <v>100</v>
      </c>
      <c r="AK197" s="38">
        <f t="shared" ref="AK197:AK260" si="10">SUM(W197:AJ197)</f>
        <v>1400</v>
      </c>
      <c r="AL197" s="221">
        <f t="shared" ref="AL197:AL260" si="11">(AK197-MIN($AK$4:$AK$348))/(MAX($AK$4:$AK$348)-MIN($AK$4:$AK$348))-R197</f>
        <v>0</v>
      </c>
      <c r="AM197" s="221"/>
    </row>
    <row r="198" spans="1:39" x14ac:dyDescent="0.25">
      <c r="A198" s="77">
        <v>8421</v>
      </c>
      <c r="B198" s="166" t="s">
        <v>320</v>
      </c>
      <c r="C198" s="183">
        <v>100</v>
      </c>
      <c r="D198" s="183">
        <v>100</v>
      </c>
      <c r="E198" s="183">
        <v>100</v>
      </c>
      <c r="F198" s="183">
        <v>100</v>
      </c>
      <c r="G198" s="183">
        <v>100</v>
      </c>
      <c r="H198" s="183">
        <v>100</v>
      </c>
      <c r="I198" s="183">
        <v>100</v>
      </c>
      <c r="J198" s="183">
        <v>100</v>
      </c>
      <c r="K198" s="183">
        <v>100</v>
      </c>
      <c r="L198" s="183">
        <v>100</v>
      </c>
      <c r="M198" s="183">
        <v>100</v>
      </c>
      <c r="N198" s="183">
        <v>100</v>
      </c>
      <c r="O198" s="183">
        <v>100</v>
      </c>
      <c r="P198" s="183">
        <v>100</v>
      </c>
      <c r="Q198" s="77">
        <v>1400</v>
      </c>
      <c r="R198" s="139">
        <f t="shared" si="9"/>
        <v>1</v>
      </c>
      <c r="U198" s="38">
        <v>8421</v>
      </c>
      <c r="V198" s="38" t="s">
        <v>320</v>
      </c>
      <c r="W198" s="38">
        <v>100</v>
      </c>
      <c r="X198" s="38">
        <v>100</v>
      </c>
      <c r="Y198" s="38">
        <v>100</v>
      </c>
      <c r="Z198" s="38">
        <v>100</v>
      </c>
      <c r="AA198" s="38">
        <v>100</v>
      </c>
      <c r="AB198" s="38">
        <v>100</v>
      </c>
      <c r="AC198" s="38">
        <v>100</v>
      </c>
      <c r="AD198" s="38">
        <v>100</v>
      </c>
      <c r="AE198" s="38">
        <v>100</v>
      </c>
      <c r="AF198" s="38">
        <v>100</v>
      </c>
      <c r="AG198" s="38">
        <v>100</v>
      </c>
      <c r="AH198" s="38">
        <v>100</v>
      </c>
      <c r="AI198" s="38">
        <v>100</v>
      </c>
      <c r="AJ198" s="38">
        <v>100</v>
      </c>
      <c r="AK198" s="38">
        <f t="shared" si="10"/>
        <v>1400</v>
      </c>
      <c r="AL198" s="221">
        <f t="shared" si="11"/>
        <v>0</v>
      </c>
      <c r="AM198" s="221"/>
    </row>
    <row r="199" spans="1:39" x14ac:dyDescent="0.25">
      <c r="A199" s="77">
        <v>9101</v>
      </c>
      <c r="B199" s="166" t="s">
        <v>87</v>
      </c>
      <c r="C199" s="183">
        <v>100</v>
      </c>
      <c r="D199" s="183">
        <v>100</v>
      </c>
      <c r="E199" s="183">
        <v>100</v>
      </c>
      <c r="F199" s="183">
        <v>100</v>
      </c>
      <c r="G199" s="183">
        <v>100</v>
      </c>
      <c r="H199" s="183">
        <v>100</v>
      </c>
      <c r="I199" s="183">
        <v>100</v>
      </c>
      <c r="J199" s="183">
        <v>100</v>
      </c>
      <c r="K199" s="183">
        <v>100</v>
      </c>
      <c r="L199" s="183">
        <v>100</v>
      </c>
      <c r="M199" s="183">
        <v>100</v>
      </c>
      <c r="N199" s="183">
        <v>100</v>
      </c>
      <c r="O199" s="183">
        <v>50</v>
      </c>
      <c r="P199" s="183">
        <v>50</v>
      </c>
      <c r="Q199" s="77">
        <v>1300</v>
      </c>
      <c r="R199" s="139">
        <f t="shared" si="9"/>
        <v>0.96153846153846156</v>
      </c>
      <c r="U199" s="38">
        <v>9101</v>
      </c>
      <c r="V199" s="38" t="s">
        <v>87</v>
      </c>
      <c r="W199" s="38">
        <v>100</v>
      </c>
      <c r="X199" s="38">
        <v>100</v>
      </c>
      <c r="Y199" s="38">
        <v>100</v>
      </c>
      <c r="Z199" s="38">
        <v>100</v>
      </c>
      <c r="AA199" s="38">
        <v>100</v>
      </c>
      <c r="AB199" s="38">
        <v>100</v>
      </c>
      <c r="AC199" s="38">
        <v>100</v>
      </c>
      <c r="AD199" s="38">
        <v>100</v>
      </c>
      <c r="AE199" s="38">
        <v>100</v>
      </c>
      <c r="AF199" s="38">
        <v>100</v>
      </c>
      <c r="AG199" s="38">
        <v>100</v>
      </c>
      <c r="AH199" s="38">
        <v>100</v>
      </c>
      <c r="AI199" s="38">
        <v>50</v>
      </c>
      <c r="AJ199" s="38">
        <v>50</v>
      </c>
      <c r="AK199" s="38">
        <f t="shared" si="10"/>
        <v>1300</v>
      </c>
      <c r="AL199" s="221">
        <f t="shared" si="11"/>
        <v>0</v>
      </c>
      <c r="AM199" s="221"/>
    </row>
    <row r="200" spans="1:39" x14ac:dyDescent="0.25">
      <c r="A200" s="77">
        <v>9102</v>
      </c>
      <c r="B200" s="166" t="s">
        <v>321</v>
      </c>
      <c r="C200" s="183">
        <v>100</v>
      </c>
      <c r="D200" s="183">
        <v>100</v>
      </c>
      <c r="E200" s="183">
        <v>100</v>
      </c>
      <c r="F200" s="183">
        <v>100</v>
      </c>
      <c r="G200" s="183">
        <v>100</v>
      </c>
      <c r="H200" s="183">
        <v>100</v>
      </c>
      <c r="I200" s="183">
        <v>100</v>
      </c>
      <c r="J200" s="183">
        <v>100</v>
      </c>
      <c r="K200" s="183">
        <v>100</v>
      </c>
      <c r="L200" s="183">
        <v>100</v>
      </c>
      <c r="M200" s="183">
        <v>100</v>
      </c>
      <c r="N200" s="183">
        <v>100</v>
      </c>
      <c r="O200" s="183">
        <v>100</v>
      </c>
      <c r="P200" s="183">
        <v>100</v>
      </c>
      <c r="Q200" s="77">
        <v>1400</v>
      </c>
      <c r="R200" s="139">
        <f t="shared" si="9"/>
        <v>1</v>
      </c>
      <c r="U200" s="38">
        <v>9102</v>
      </c>
      <c r="V200" s="38" t="s">
        <v>321</v>
      </c>
      <c r="W200" s="38">
        <v>100</v>
      </c>
      <c r="X200" s="38">
        <v>100</v>
      </c>
      <c r="Y200" s="38">
        <v>100</v>
      </c>
      <c r="Z200" s="38">
        <v>100</v>
      </c>
      <c r="AA200" s="38">
        <v>100</v>
      </c>
      <c r="AB200" s="38">
        <v>100</v>
      </c>
      <c r="AC200" s="38">
        <v>100</v>
      </c>
      <c r="AD200" s="38">
        <v>100</v>
      </c>
      <c r="AE200" s="38">
        <v>100</v>
      </c>
      <c r="AF200" s="38">
        <v>100</v>
      </c>
      <c r="AG200" s="38">
        <v>100</v>
      </c>
      <c r="AH200" s="38">
        <v>100</v>
      </c>
      <c r="AI200" s="38">
        <v>100</v>
      </c>
      <c r="AJ200" s="38">
        <v>100</v>
      </c>
      <c r="AK200" s="38">
        <f t="shared" si="10"/>
        <v>1400</v>
      </c>
      <c r="AL200" s="221">
        <f t="shared" si="11"/>
        <v>0</v>
      </c>
      <c r="AM200" s="221"/>
    </row>
    <row r="201" spans="1:39" x14ac:dyDescent="0.25">
      <c r="A201" s="77">
        <v>9103</v>
      </c>
      <c r="B201" s="166" t="s">
        <v>13</v>
      </c>
      <c r="C201" s="183">
        <v>100</v>
      </c>
      <c r="D201" s="183">
        <v>100</v>
      </c>
      <c r="E201" s="183">
        <v>100</v>
      </c>
      <c r="F201" s="183">
        <v>100</v>
      </c>
      <c r="G201" s="183">
        <v>100</v>
      </c>
      <c r="H201" s="183">
        <v>100</v>
      </c>
      <c r="I201" s="183">
        <v>100</v>
      </c>
      <c r="J201" s="183">
        <v>100</v>
      </c>
      <c r="K201" s="183">
        <v>100</v>
      </c>
      <c r="L201" s="183">
        <v>100</v>
      </c>
      <c r="M201" s="183">
        <v>100</v>
      </c>
      <c r="N201" s="183">
        <v>100</v>
      </c>
      <c r="O201" s="183">
        <v>50</v>
      </c>
      <c r="P201" s="183">
        <v>50</v>
      </c>
      <c r="Q201" s="77">
        <v>1300</v>
      </c>
      <c r="R201" s="139">
        <f t="shared" si="9"/>
        <v>0.96153846153846156</v>
      </c>
      <c r="U201" s="38">
        <v>9103</v>
      </c>
      <c r="V201" s="38" t="s">
        <v>13</v>
      </c>
      <c r="W201" s="38">
        <v>100</v>
      </c>
      <c r="X201" s="38">
        <v>100</v>
      </c>
      <c r="Y201" s="38">
        <v>100</v>
      </c>
      <c r="Z201" s="38">
        <v>100</v>
      </c>
      <c r="AA201" s="38">
        <v>100</v>
      </c>
      <c r="AB201" s="38">
        <v>100</v>
      </c>
      <c r="AC201" s="38">
        <v>100</v>
      </c>
      <c r="AD201" s="38">
        <v>100</v>
      </c>
      <c r="AE201" s="38">
        <v>100</v>
      </c>
      <c r="AF201" s="38">
        <v>100</v>
      </c>
      <c r="AG201" s="38">
        <v>100</v>
      </c>
      <c r="AH201" s="38">
        <v>100</v>
      </c>
      <c r="AI201" s="38">
        <v>50</v>
      </c>
      <c r="AJ201" s="38">
        <v>50</v>
      </c>
      <c r="AK201" s="38">
        <f t="shared" si="10"/>
        <v>1300</v>
      </c>
      <c r="AL201" s="221">
        <f t="shared" si="11"/>
        <v>0</v>
      </c>
      <c r="AM201" s="221"/>
    </row>
    <row r="202" spans="1:39" x14ac:dyDescent="0.25">
      <c r="A202" s="77">
        <v>9104</v>
      </c>
      <c r="B202" s="166" t="s">
        <v>96</v>
      </c>
      <c r="C202" s="183">
        <v>100</v>
      </c>
      <c r="D202" s="183">
        <v>100</v>
      </c>
      <c r="E202" s="183">
        <v>100</v>
      </c>
      <c r="F202" s="183">
        <v>100</v>
      </c>
      <c r="G202" s="183">
        <v>100</v>
      </c>
      <c r="H202" s="183">
        <v>100</v>
      </c>
      <c r="I202" s="183">
        <v>100</v>
      </c>
      <c r="J202" s="183">
        <v>100</v>
      </c>
      <c r="K202" s="183">
        <v>100</v>
      </c>
      <c r="L202" s="183">
        <v>100</v>
      </c>
      <c r="M202" s="183">
        <v>50</v>
      </c>
      <c r="N202" s="183">
        <v>50</v>
      </c>
      <c r="O202" s="183">
        <v>-100</v>
      </c>
      <c r="P202" s="183">
        <v>-100</v>
      </c>
      <c r="Q202" s="77">
        <v>900</v>
      </c>
      <c r="R202" s="139">
        <f t="shared" si="9"/>
        <v>0.80769230769230771</v>
      </c>
      <c r="U202" s="38">
        <v>9104</v>
      </c>
      <c r="V202" s="38" t="s">
        <v>96</v>
      </c>
      <c r="W202" s="38">
        <v>100</v>
      </c>
      <c r="X202" s="38">
        <v>100</v>
      </c>
      <c r="Y202" s="38">
        <v>100</v>
      </c>
      <c r="Z202" s="38">
        <v>100</v>
      </c>
      <c r="AA202" s="38">
        <v>100</v>
      </c>
      <c r="AB202" s="38">
        <v>100</v>
      </c>
      <c r="AC202" s="38">
        <v>100</v>
      </c>
      <c r="AD202" s="38">
        <v>100</v>
      </c>
      <c r="AE202" s="38">
        <v>100</v>
      </c>
      <c r="AF202" s="38">
        <v>100</v>
      </c>
      <c r="AG202" s="38">
        <v>50</v>
      </c>
      <c r="AH202" s="38">
        <v>50</v>
      </c>
      <c r="AI202" s="38">
        <v>-100</v>
      </c>
      <c r="AJ202" s="38">
        <v>-100</v>
      </c>
      <c r="AK202" s="38">
        <f t="shared" si="10"/>
        <v>900</v>
      </c>
      <c r="AL202" s="221">
        <f t="shared" si="11"/>
        <v>0</v>
      </c>
      <c r="AM202" s="221"/>
    </row>
    <row r="203" spans="1:39" x14ac:dyDescent="0.25">
      <c r="A203" s="77">
        <v>9105</v>
      </c>
      <c r="B203" s="166" t="s">
        <v>180</v>
      </c>
      <c r="C203" s="183">
        <v>100</v>
      </c>
      <c r="D203" s="183">
        <v>100</v>
      </c>
      <c r="E203" s="183">
        <v>100</v>
      </c>
      <c r="F203" s="183">
        <v>100</v>
      </c>
      <c r="G203" s="183">
        <v>100</v>
      </c>
      <c r="H203" s="183">
        <v>100</v>
      </c>
      <c r="I203" s="183">
        <v>100</v>
      </c>
      <c r="J203" s="183">
        <v>100</v>
      </c>
      <c r="K203" s="183">
        <v>100</v>
      </c>
      <c r="L203" s="183">
        <v>100</v>
      </c>
      <c r="M203" s="183">
        <v>100</v>
      </c>
      <c r="N203" s="183">
        <v>100</v>
      </c>
      <c r="O203" s="183">
        <v>-100</v>
      </c>
      <c r="P203" s="183">
        <v>-100</v>
      </c>
      <c r="Q203" s="77">
        <v>1000</v>
      </c>
      <c r="R203" s="139">
        <f t="shared" si="9"/>
        <v>0.84615384615384615</v>
      </c>
      <c r="U203" s="38">
        <v>9105</v>
      </c>
      <c r="V203" s="38" t="s">
        <v>180</v>
      </c>
      <c r="W203" s="38">
        <v>100</v>
      </c>
      <c r="X203" s="38">
        <v>100</v>
      </c>
      <c r="Y203" s="38">
        <v>100</v>
      </c>
      <c r="Z203" s="38">
        <v>100</v>
      </c>
      <c r="AA203" s="38">
        <v>100</v>
      </c>
      <c r="AB203" s="38">
        <v>100</v>
      </c>
      <c r="AC203" s="38">
        <v>100</v>
      </c>
      <c r="AD203" s="38">
        <v>100</v>
      </c>
      <c r="AE203" s="38">
        <v>100</v>
      </c>
      <c r="AF203" s="38">
        <v>100</v>
      </c>
      <c r="AG203" s="38">
        <v>100</v>
      </c>
      <c r="AH203" s="38">
        <v>100</v>
      </c>
      <c r="AI203" s="38">
        <v>-100</v>
      </c>
      <c r="AJ203" s="38">
        <v>-100</v>
      </c>
      <c r="AK203" s="38">
        <f t="shared" si="10"/>
        <v>1000</v>
      </c>
      <c r="AL203" s="221">
        <f t="shared" si="11"/>
        <v>0</v>
      </c>
      <c r="AM203" s="221"/>
    </row>
    <row r="204" spans="1:39" x14ac:dyDescent="0.25">
      <c r="A204" s="77">
        <v>9106</v>
      </c>
      <c r="B204" s="166" t="s">
        <v>181</v>
      </c>
      <c r="C204" s="183">
        <v>100</v>
      </c>
      <c r="D204" s="183">
        <v>100</v>
      </c>
      <c r="E204" s="183">
        <v>100</v>
      </c>
      <c r="F204" s="183">
        <v>100</v>
      </c>
      <c r="G204" s="183">
        <v>100</v>
      </c>
      <c r="H204" s="183">
        <v>100</v>
      </c>
      <c r="I204" s="183">
        <v>100</v>
      </c>
      <c r="J204" s="183">
        <v>100</v>
      </c>
      <c r="K204" s="183">
        <v>100</v>
      </c>
      <c r="L204" s="183">
        <v>100</v>
      </c>
      <c r="M204" s="183">
        <v>100</v>
      </c>
      <c r="N204" s="183">
        <v>100</v>
      </c>
      <c r="O204" s="183">
        <v>100</v>
      </c>
      <c r="P204" s="183">
        <v>100</v>
      </c>
      <c r="Q204" s="77">
        <v>1400</v>
      </c>
      <c r="R204" s="139">
        <f t="shared" si="9"/>
        <v>1</v>
      </c>
      <c r="U204" s="38">
        <v>9106</v>
      </c>
      <c r="V204" s="38" t="s">
        <v>181</v>
      </c>
      <c r="W204" s="38">
        <v>100</v>
      </c>
      <c r="X204" s="38">
        <v>100</v>
      </c>
      <c r="Y204" s="38">
        <v>100</v>
      </c>
      <c r="Z204" s="38">
        <v>100</v>
      </c>
      <c r="AA204" s="38">
        <v>100</v>
      </c>
      <c r="AB204" s="38">
        <v>100</v>
      </c>
      <c r="AC204" s="38">
        <v>100</v>
      </c>
      <c r="AD204" s="38">
        <v>100</v>
      </c>
      <c r="AE204" s="38">
        <v>100</v>
      </c>
      <c r="AF204" s="38">
        <v>100</v>
      </c>
      <c r="AG204" s="38">
        <v>100</v>
      </c>
      <c r="AH204" s="38">
        <v>100</v>
      </c>
      <c r="AI204" s="38">
        <v>100</v>
      </c>
      <c r="AJ204" s="38">
        <v>100</v>
      </c>
      <c r="AK204" s="38">
        <f t="shared" si="10"/>
        <v>1400</v>
      </c>
      <c r="AL204" s="221">
        <f t="shared" si="11"/>
        <v>0</v>
      </c>
      <c r="AM204" s="221"/>
    </row>
    <row r="205" spans="1:39" x14ac:dyDescent="0.25">
      <c r="A205" s="77">
        <v>9107</v>
      </c>
      <c r="B205" s="166" t="s">
        <v>34</v>
      </c>
      <c r="C205" s="183">
        <v>100</v>
      </c>
      <c r="D205" s="183">
        <v>100</v>
      </c>
      <c r="E205" s="183">
        <v>100</v>
      </c>
      <c r="F205" s="183">
        <v>100</v>
      </c>
      <c r="G205" s="183">
        <v>100</v>
      </c>
      <c r="H205" s="183">
        <v>100</v>
      </c>
      <c r="I205" s="183">
        <v>100</v>
      </c>
      <c r="J205" s="183">
        <v>100</v>
      </c>
      <c r="K205" s="183">
        <v>100</v>
      </c>
      <c r="L205" s="183">
        <v>100</v>
      </c>
      <c r="M205" s="183">
        <v>100</v>
      </c>
      <c r="N205" s="183">
        <v>100</v>
      </c>
      <c r="O205" s="183">
        <v>100</v>
      </c>
      <c r="P205" s="183">
        <v>100</v>
      </c>
      <c r="Q205" s="77">
        <v>1400</v>
      </c>
      <c r="R205" s="139">
        <f t="shared" si="9"/>
        <v>1</v>
      </c>
      <c r="U205" s="38">
        <v>9107</v>
      </c>
      <c r="V205" s="38" t="s">
        <v>34</v>
      </c>
      <c r="W205" s="38">
        <v>100</v>
      </c>
      <c r="X205" s="38">
        <v>100</v>
      </c>
      <c r="Y205" s="38">
        <v>100</v>
      </c>
      <c r="Z205" s="38">
        <v>100</v>
      </c>
      <c r="AA205" s="38">
        <v>100</v>
      </c>
      <c r="AB205" s="38">
        <v>100</v>
      </c>
      <c r="AC205" s="38">
        <v>100</v>
      </c>
      <c r="AD205" s="38">
        <v>100</v>
      </c>
      <c r="AE205" s="38">
        <v>100</v>
      </c>
      <c r="AF205" s="38">
        <v>100</v>
      </c>
      <c r="AG205" s="38">
        <v>100</v>
      </c>
      <c r="AH205" s="38">
        <v>100</v>
      </c>
      <c r="AI205" s="38">
        <v>100</v>
      </c>
      <c r="AJ205" s="38">
        <v>100</v>
      </c>
      <c r="AK205" s="38">
        <f t="shared" si="10"/>
        <v>1400</v>
      </c>
      <c r="AL205" s="221">
        <f t="shared" si="11"/>
        <v>0</v>
      </c>
      <c r="AM205" s="221"/>
    </row>
    <row r="206" spans="1:39" x14ac:dyDescent="0.25">
      <c r="A206" s="77">
        <v>9108</v>
      </c>
      <c r="B206" s="166" t="s">
        <v>182</v>
      </c>
      <c r="C206" s="183">
        <v>100</v>
      </c>
      <c r="D206" s="183">
        <v>100</v>
      </c>
      <c r="E206" s="183">
        <v>100</v>
      </c>
      <c r="F206" s="183">
        <v>100</v>
      </c>
      <c r="G206" s="183">
        <v>100</v>
      </c>
      <c r="H206" s="183">
        <v>100</v>
      </c>
      <c r="I206" s="183">
        <v>100</v>
      </c>
      <c r="J206" s="183">
        <v>100</v>
      </c>
      <c r="K206" s="183">
        <v>100</v>
      </c>
      <c r="L206" s="183">
        <v>100</v>
      </c>
      <c r="M206" s="183">
        <v>100</v>
      </c>
      <c r="N206" s="183">
        <v>100</v>
      </c>
      <c r="O206" s="183">
        <v>50</v>
      </c>
      <c r="P206" s="183">
        <v>50</v>
      </c>
      <c r="Q206" s="77">
        <v>1300</v>
      </c>
      <c r="R206" s="139">
        <f t="shared" si="9"/>
        <v>0.96153846153846156</v>
      </c>
      <c r="U206" s="38">
        <v>9108</v>
      </c>
      <c r="V206" s="38" t="s">
        <v>182</v>
      </c>
      <c r="W206" s="38">
        <v>100</v>
      </c>
      <c r="X206" s="38">
        <v>100</v>
      </c>
      <c r="Y206" s="38">
        <v>100</v>
      </c>
      <c r="Z206" s="38">
        <v>100</v>
      </c>
      <c r="AA206" s="38">
        <v>100</v>
      </c>
      <c r="AB206" s="38">
        <v>100</v>
      </c>
      <c r="AC206" s="38">
        <v>100</v>
      </c>
      <c r="AD206" s="38">
        <v>100</v>
      </c>
      <c r="AE206" s="38">
        <v>100</v>
      </c>
      <c r="AF206" s="38">
        <v>100</v>
      </c>
      <c r="AG206" s="38">
        <v>100</v>
      </c>
      <c r="AH206" s="38">
        <v>100</v>
      </c>
      <c r="AI206" s="38">
        <v>50</v>
      </c>
      <c r="AJ206" s="38">
        <v>50</v>
      </c>
      <c r="AK206" s="38">
        <f t="shared" si="10"/>
        <v>1300</v>
      </c>
      <c r="AL206" s="221">
        <f t="shared" si="11"/>
        <v>0</v>
      </c>
      <c r="AM206" s="221"/>
    </row>
    <row r="207" spans="1:39" x14ac:dyDescent="0.25">
      <c r="A207" s="77">
        <v>9109</v>
      </c>
      <c r="B207" s="166" t="s">
        <v>89</v>
      </c>
      <c r="C207" s="183">
        <v>100</v>
      </c>
      <c r="D207" s="183">
        <v>100</v>
      </c>
      <c r="E207" s="183">
        <v>100</v>
      </c>
      <c r="F207" s="183">
        <v>100</v>
      </c>
      <c r="G207" s="183">
        <v>100</v>
      </c>
      <c r="H207" s="183">
        <v>100</v>
      </c>
      <c r="I207" s="183">
        <v>100</v>
      </c>
      <c r="J207" s="183">
        <v>100</v>
      </c>
      <c r="K207" s="183">
        <v>100</v>
      </c>
      <c r="L207" s="183">
        <v>100</v>
      </c>
      <c r="M207" s="183">
        <v>100</v>
      </c>
      <c r="N207" s="183">
        <v>100</v>
      </c>
      <c r="O207" s="183">
        <v>100</v>
      </c>
      <c r="P207" s="183">
        <v>50</v>
      </c>
      <c r="Q207" s="77">
        <v>1350</v>
      </c>
      <c r="R207" s="139">
        <f t="shared" si="9"/>
        <v>0.98076923076923073</v>
      </c>
      <c r="U207" s="38">
        <v>9109</v>
      </c>
      <c r="V207" s="38" t="s">
        <v>89</v>
      </c>
      <c r="W207" s="38">
        <v>100</v>
      </c>
      <c r="X207" s="38">
        <v>100</v>
      </c>
      <c r="Y207" s="38">
        <v>100</v>
      </c>
      <c r="Z207" s="38">
        <v>100</v>
      </c>
      <c r="AA207" s="38">
        <v>100</v>
      </c>
      <c r="AB207" s="38">
        <v>100</v>
      </c>
      <c r="AC207" s="38">
        <v>100</v>
      </c>
      <c r="AD207" s="38">
        <v>100</v>
      </c>
      <c r="AE207" s="38">
        <v>100</v>
      </c>
      <c r="AF207" s="38">
        <v>100</v>
      </c>
      <c r="AG207" s="38">
        <v>100</v>
      </c>
      <c r="AH207" s="38">
        <v>100</v>
      </c>
      <c r="AI207" s="38">
        <v>100</v>
      </c>
      <c r="AJ207" s="38">
        <v>50</v>
      </c>
      <c r="AK207" s="38">
        <f t="shared" si="10"/>
        <v>1350</v>
      </c>
      <c r="AL207" s="221">
        <f t="shared" si="11"/>
        <v>0</v>
      </c>
      <c r="AM207" s="221"/>
    </row>
    <row r="208" spans="1:39" x14ac:dyDescent="0.25">
      <c r="A208" s="77">
        <v>9110</v>
      </c>
      <c r="B208" s="166" t="s">
        <v>322</v>
      </c>
      <c r="C208" s="183">
        <v>100</v>
      </c>
      <c r="D208" s="183">
        <v>100</v>
      </c>
      <c r="E208" s="183">
        <v>100</v>
      </c>
      <c r="F208" s="183">
        <v>100</v>
      </c>
      <c r="G208" s="183">
        <v>100</v>
      </c>
      <c r="H208" s="183">
        <v>100</v>
      </c>
      <c r="I208" s="183">
        <v>100</v>
      </c>
      <c r="J208" s="183">
        <v>100</v>
      </c>
      <c r="K208" s="183">
        <v>100</v>
      </c>
      <c r="L208" s="183">
        <v>100</v>
      </c>
      <c r="M208" s="183">
        <v>100</v>
      </c>
      <c r="N208" s="183">
        <v>100</v>
      </c>
      <c r="O208" s="183">
        <v>100</v>
      </c>
      <c r="P208" s="183">
        <v>50</v>
      </c>
      <c r="Q208" s="77">
        <v>1350</v>
      </c>
      <c r="R208" s="139">
        <f t="shared" si="9"/>
        <v>0.98076923076923073</v>
      </c>
      <c r="U208" s="38">
        <v>9110</v>
      </c>
      <c r="V208" s="38" t="s">
        <v>322</v>
      </c>
      <c r="W208" s="38">
        <v>100</v>
      </c>
      <c r="X208" s="38">
        <v>100</v>
      </c>
      <c r="Y208" s="38">
        <v>100</v>
      </c>
      <c r="Z208" s="38">
        <v>100</v>
      </c>
      <c r="AA208" s="38">
        <v>100</v>
      </c>
      <c r="AB208" s="38">
        <v>100</v>
      </c>
      <c r="AC208" s="38">
        <v>100</v>
      </c>
      <c r="AD208" s="38">
        <v>100</v>
      </c>
      <c r="AE208" s="38">
        <v>100</v>
      </c>
      <c r="AF208" s="38">
        <v>100</v>
      </c>
      <c r="AG208" s="38">
        <v>100</v>
      </c>
      <c r="AH208" s="38">
        <v>100</v>
      </c>
      <c r="AI208" s="38">
        <v>100</v>
      </c>
      <c r="AJ208" s="38">
        <v>50</v>
      </c>
      <c r="AK208" s="38">
        <f t="shared" si="10"/>
        <v>1350</v>
      </c>
      <c r="AL208" s="221">
        <f t="shared" si="11"/>
        <v>0</v>
      </c>
      <c r="AM208" s="221"/>
    </row>
    <row r="209" spans="1:39" x14ac:dyDescent="0.25">
      <c r="A209" s="77">
        <v>9111</v>
      </c>
      <c r="B209" s="166" t="s">
        <v>183</v>
      </c>
      <c r="C209" s="183">
        <v>100</v>
      </c>
      <c r="D209" s="183">
        <v>100</v>
      </c>
      <c r="E209" s="183">
        <v>100</v>
      </c>
      <c r="F209" s="183">
        <v>100</v>
      </c>
      <c r="G209" s="183">
        <v>100</v>
      </c>
      <c r="H209" s="183">
        <v>100</v>
      </c>
      <c r="I209" s="183">
        <v>100</v>
      </c>
      <c r="J209" s="183">
        <v>100</v>
      </c>
      <c r="K209" s="183">
        <v>100</v>
      </c>
      <c r="L209" s="183">
        <v>100</v>
      </c>
      <c r="M209" s="183">
        <v>100</v>
      </c>
      <c r="N209" s="183">
        <v>100</v>
      </c>
      <c r="O209" s="183">
        <v>100</v>
      </c>
      <c r="P209" s="183">
        <v>50</v>
      </c>
      <c r="Q209" s="77">
        <v>1350</v>
      </c>
      <c r="R209" s="139">
        <f t="shared" si="9"/>
        <v>0.98076923076923073</v>
      </c>
      <c r="U209" s="38">
        <v>9111</v>
      </c>
      <c r="V209" s="38" t="s">
        <v>183</v>
      </c>
      <c r="W209" s="38">
        <v>100</v>
      </c>
      <c r="X209" s="38">
        <v>100</v>
      </c>
      <c r="Y209" s="38">
        <v>100</v>
      </c>
      <c r="Z209" s="38">
        <v>100</v>
      </c>
      <c r="AA209" s="38">
        <v>100</v>
      </c>
      <c r="AB209" s="38">
        <v>100</v>
      </c>
      <c r="AC209" s="38">
        <v>100</v>
      </c>
      <c r="AD209" s="38">
        <v>100</v>
      </c>
      <c r="AE209" s="38">
        <v>100</v>
      </c>
      <c r="AF209" s="38">
        <v>100</v>
      </c>
      <c r="AG209" s="38">
        <v>100</v>
      </c>
      <c r="AH209" s="38">
        <v>100</v>
      </c>
      <c r="AI209" s="38">
        <v>100</v>
      </c>
      <c r="AJ209" s="38">
        <v>50</v>
      </c>
      <c r="AK209" s="38">
        <f t="shared" si="10"/>
        <v>1350</v>
      </c>
      <c r="AL209" s="221">
        <f t="shared" si="11"/>
        <v>0</v>
      </c>
      <c r="AM209" s="221"/>
    </row>
    <row r="210" spans="1:39" x14ac:dyDescent="0.25">
      <c r="A210" s="77">
        <v>9112</v>
      </c>
      <c r="B210" s="166" t="s">
        <v>130</v>
      </c>
      <c r="C210" s="183">
        <v>100</v>
      </c>
      <c r="D210" s="183">
        <v>100</v>
      </c>
      <c r="E210" s="183">
        <v>100</v>
      </c>
      <c r="F210" s="183">
        <v>100</v>
      </c>
      <c r="G210" s="183">
        <v>100</v>
      </c>
      <c r="H210" s="183">
        <v>100</v>
      </c>
      <c r="I210" s="183">
        <v>100</v>
      </c>
      <c r="J210" s="183">
        <v>100</v>
      </c>
      <c r="K210" s="183">
        <v>100</v>
      </c>
      <c r="L210" s="183">
        <v>100</v>
      </c>
      <c r="M210" s="183">
        <v>100</v>
      </c>
      <c r="N210" s="183">
        <v>100</v>
      </c>
      <c r="O210" s="183">
        <v>-100</v>
      </c>
      <c r="P210" s="183">
        <v>-100</v>
      </c>
      <c r="Q210" s="77">
        <v>1000</v>
      </c>
      <c r="R210" s="139">
        <f t="shared" si="9"/>
        <v>0.84615384615384615</v>
      </c>
      <c r="U210" s="38">
        <v>9112</v>
      </c>
      <c r="V210" s="38" t="s">
        <v>130</v>
      </c>
      <c r="W210" s="38">
        <v>100</v>
      </c>
      <c r="X210" s="38">
        <v>100</v>
      </c>
      <c r="Y210" s="38">
        <v>100</v>
      </c>
      <c r="Z210" s="38">
        <v>100</v>
      </c>
      <c r="AA210" s="38">
        <v>100</v>
      </c>
      <c r="AB210" s="38">
        <v>100</v>
      </c>
      <c r="AC210" s="38">
        <v>100</v>
      </c>
      <c r="AD210" s="38">
        <v>100</v>
      </c>
      <c r="AE210" s="38">
        <v>100</v>
      </c>
      <c r="AF210" s="38">
        <v>100</v>
      </c>
      <c r="AG210" s="38">
        <v>100</v>
      </c>
      <c r="AH210" s="38">
        <v>100</v>
      </c>
      <c r="AI210" s="38">
        <v>-100</v>
      </c>
      <c r="AJ210" s="38">
        <v>-100</v>
      </c>
      <c r="AK210" s="38">
        <f t="shared" si="10"/>
        <v>1000</v>
      </c>
      <c r="AL210" s="221">
        <f t="shared" si="11"/>
        <v>0</v>
      </c>
      <c r="AM210" s="221"/>
    </row>
    <row r="211" spans="1:39" x14ac:dyDescent="0.25">
      <c r="A211" s="77">
        <v>9113</v>
      </c>
      <c r="B211" s="166" t="s">
        <v>184</v>
      </c>
      <c r="C211" s="183">
        <v>100</v>
      </c>
      <c r="D211" s="183">
        <v>100</v>
      </c>
      <c r="E211" s="183">
        <v>100</v>
      </c>
      <c r="F211" s="183">
        <v>100</v>
      </c>
      <c r="G211" s="183">
        <v>100</v>
      </c>
      <c r="H211" s="183">
        <v>100</v>
      </c>
      <c r="I211" s="183">
        <v>100</v>
      </c>
      <c r="J211" s="183">
        <v>100</v>
      </c>
      <c r="K211" s="183">
        <v>100</v>
      </c>
      <c r="L211" s="183">
        <v>100</v>
      </c>
      <c r="M211" s="183">
        <v>100</v>
      </c>
      <c r="N211" s="183">
        <v>100</v>
      </c>
      <c r="O211" s="183">
        <v>100</v>
      </c>
      <c r="P211" s="183">
        <v>50</v>
      </c>
      <c r="Q211" s="77">
        <v>1350</v>
      </c>
      <c r="R211" s="139">
        <f t="shared" si="9"/>
        <v>0.98076923076923073</v>
      </c>
      <c r="U211" s="38">
        <v>9113</v>
      </c>
      <c r="V211" s="38" t="s">
        <v>184</v>
      </c>
      <c r="W211" s="38">
        <v>100</v>
      </c>
      <c r="X211" s="38">
        <v>100</v>
      </c>
      <c r="Y211" s="38">
        <v>100</v>
      </c>
      <c r="Z211" s="38">
        <v>100</v>
      </c>
      <c r="AA211" s="38">
        <v>100</v>
      </c>
      <c r="AB211" s="38">
        <v>100</v>
      </c>
      <c r="AC211" s="38">
        <v>100</v>
      </c>
      <c r="AD211" s="38">
        <v>100</v>
      </c>
      <c r="AE211" s="38">
        <v>100</v>
      </c>
      <c r="AF211" s="38">
        <v>100</v>
      </c>
      <c r="AG211" s="38">
        <v>100</v>
      </c>
      <c r="AH211" s="38">
        <v>100</v>
      </c>
      <c r="AI211" s="38">
        <v>100</v>
      </c>
      <c r="AJ211" s="38">
        <v>50</v>
      </c>
      <c r="AK211" s="38">
        <f t="shared" si="10"/>
        <v>1350</v>
      </c>
      <c r="AL211" s="221">
        <f t="shared" si="11"/>
        <v>0</v>
      </c>
      <c r="AM211" s="221"/>
    </row>
    <row r="212" spans="1:39" x14ac:dyDescent="0.25">
      <c r="A212" s="77">
        <v>9114</v>
      </c>
      <c r="B212" s="166" t="s">
        <v>41</v>
      </c>
      <c r="C212" s="183">
        <v>100</v>
      </c>
      <c r="D212" s="183">
        <v>100</v>
      </c>
      <c r="E212" s="183">
        <v>100</v>
      </c>
      <c r="F212" s="183">
        <v>100</v>
      </c>
      <c r="G212" s="183">
        <v>100</v>
      </c>
      <c r="H212" s="183">
        <v>100</v>
      </c>
      <c r="I212" s="183">
        <v>100</v>
      </c>
      <c r="J212" s="183">
        <v>100</v>
      </c>
      <c r="K212" s="183">
        <v>100</v>
      </c>
      <c r="L212" s="183">
        <v>100</v>
      </c>
      <c r="M212" s="183">
        <v>100</v>
      </c>
      <c r="N212" s="183">
        <v>100</v>
      </c>
      <c r="O212" s="183">
        <v>100</v>
      </c>
      <c r="P212" s="183">
        <v>50</v>
      </c>
      <c r="Q212" s="77">
        <v>1350</v>
      </c>
      <c r="R212" s="139">
        <f t="shared" si="9"/>
        <v>0.98076923076923073</v>
      </c>
      <c r="U212" s="38">
        <v>9114</v>
      </c>
      <c r="V212" s="38" t="s">
        <v>386</v>
      </c>
      <c r="W212" s="38">
        <v>100</v>
      </c>
      <c r="X212" s="38">
        <v>100</v>
      </c>
      <c r="Y212" s="38">
        <v>100</v>
      </c>
      <c r="Z212" s="38">
        <v>100</v>
      </c>
      <c r="AA212" s="38">
        <v>100</v>
      </c>
      <c r="AB212" s="38">
        <v>100</v>
      </c>
      <c r="AC212" s="38">
        <v>100</v>
      </c>
      <c r="AD212" s="38">
        <v>100</v>
      </c>
      <c r="AE212" s="38">
        <v>100</v>
      </c>
      <c r="AF212" s="38">
        <v>100</v>
      </c>
      <c r="AG212" s="38">
        <v>100</v>
      </c>
      <c r="AH212" s="38">
        <v>100</v>
      </c>
      <c r="AI212" s="38">
        <v>100</v>
      </c>
      <c r="AJ212" s="38">
        <v>50</v>
      </c>
      <c r="AK212" s="38">
        <f t="shared" si="10"/>
        <v>1350</v>
      </c>
      <c r="AL212" s="221">
        <f t="shared" si="11"/>
        <v>0</v>
      </c>
      <c r="AM212" s="221"/>
    </row>
    <row r="213" spans="1:39" x14ac:dyDescent="0.25">
      <c r="A213" s="77">
        <v>9115</v>
      </c>
      <c r="B213" s="166" t="s">
        <v>14</v>
      </c>
      <c r="C213" s="183">
        <v>100</v>
      </c>
      <c r="D213" s="183">
        <v>100</v>
      </c>
      <c r="E213" s="183">
        <v>100</v>
      </c>
      <c r="F213" s="183">
        <v>100</v>
      </c>
      <c r="G213" s="183">
        <v>100</v>
      </c>
      <c r="H213" s="183">
        <v>100</v>
      </c>
      <c r="I213" s="183">
        <v>100</v>
      </c>
      <c r="J213" s="183">
        <v>100</v>
      </c>
      <c r="K213" s="183">
        <v>100</v>
      </c>
      <c r="L213" s="183">
        <v>100</v>
      </c>
      <c r="M213" s="183">
        <v>100</v>
      </c>
      <c r="N213" s="183">
        <v>100</v>
      </c>
      <c r="O213" s="183">
        <v>100</v>
      </c>
      <c r="P213" s="183">
        <v>-100</v>
      </c>
      <c r="Q213" s="77">
        <v>1200</v>
      </c>
      <c r="R213" s="139">
        <f t="shared" si="9"/>
        <v>0.92307692307692313</v>
      </c>
      <c r="U213" s="38">
        <v>9115</v>
      </c>
      <c r="V213" s="38" t="s">
        <v>373</v>
      </c>
      <c r="W213" s="38">
        <v>100</v>
      </c>
      <c r="X213" s="38">
        <v>100</v>
      </c>
      <c r="Y213" s="38">
        <v>100</v>
      </c>
      <c r="Z213" s="38">
        <v>100</v>
      </c>
      <c r="AA213" s="38">
        <v>100</v>
      </c>
      <c r="AB213" s="38">
        <v>100</v>
      </c>
      <c r="AC213" s="38">
        <v>100</v>
      </c>
      <c r="AD213" s="38">
        <v>100</v>
      </c>
      <c r="AE213" s="38">
        <v>100</v>
      </c>
      <c r="AF213" s="38">
        <v>100</v>
      </c>
      <c r="AG213" s="38">
        <v>100</v>
      </c>
      <c r="AH213" s="38">
        <v>100</v>
      </c>
      <c r="AI213" s="38">
        <v>100</v>
      </c>
      <c r="AJ213" s="38">
        <v>-100</v>
      </c>
      <c r="AK213" s="38">
        <f t="shared" si="10"/>
        <v>1200</v>
      </c>
      <c r="AL213" s="221">
        <f t="shared" si="11"/>
        <v>0</v>
      </c>
      <c r="AM213" s="221"/>
    </row>
    <row r="214" spans="1:39" x14ac:dyDescent="0.25">
      <c r="A214" s="77">
        <v>9116</v>
      </c>
      <c r="B214" s="166" t="s">
        <v>101</v>
      </c>
      <c r="C214" s="183">
        <v>100</v>
      </c>
      <c r="D214" s="183">
        <v>100</v>
      </c>
      <c r="E214" s="183">
        <v>100</v>
      </c>
      <c r="F214" s="183">
        <v>100</v>
      </c>
      <c r="G214" s="183">
        <v>100</v>
      </c>
      <c r="H214" s="183">
        <v>100</v>
      </c>
      <c r="I214" s="183">
        <v>100</v>
      </c>
      <c r="J214" s="183">
        <v>100</v>
      </c>
      <c r="K214" s="183">
        <v>100</v>
      </c>
      <c r="L214" s="183">
        <v>100</v>
      </c>
      <c r="M214" s="183">
        <v>100</v>
      </c>
      <c r="N214" s="183">
        <v>100</v>
      </c>
      <c r="O214" s="183">
        <v>100</v>
      </c>
      <c r="P214" s="183">
        <v>50</v>
      </c>
      <c r="Q214" s="77">
        <v>1350</v>
      </c>
      <c r="R214" s="139">
        <f t="shared" si="9"/>
        <v>0.98076923076923073</v>
      </c>
      <c r="U214" s="38">
        <v>9116</v>
      </c>
      <c r="V214" s="38" t="s">
        <v>101</v>
      </c>
      <c r="W214" s="38">
        <v>100</v>
      </c>
      <c r="X214" s="38">
        <v>100</v>
      </c>
      <c r="Y214" s="38">
        <v>100</v>
      </c>
      <c r="Z214" s="38">
        <v>100</v>
      </c>
      <c r="AA214" s="38">
        <v>100</v>
      </c>
      <c r="AB214" s="38">
        <v>100</v>
      </c>
      <c r="AC214" s="38">
        <v>100</v>
      </c>
      <c r="AD214" s="38">
        <v>100</v>
      </c>
      <c r="AE214" s="38">
        <v>100</v>
      </c>
      <c r="AF214" s="38">
        <v>100</v>
      </c>
      <c r="AG214" s="38">
        <v>100</v>
      </c>
      <c r="AH214" s="38">
        <v>100</v>
      </c>
      <c r="AI214" s="38">
        <v>100</v>
      </c>
      <c r="AJ214" s="38">
        <v>50</v>
      </c>
      <c r="AK214" s="38">
        <f t="shared" si="10"/>
        <v>1350</v>
      </c>
      <c r="AL214" s="221">
        <f t="shared" si="11"/>
        <v>0</v>
      </c>
      <c r="AM214" s="221"/>
    </row>
    <row r="215" spans="1:39" x14ac:dyDescent="0.25">
      <c r="A215" s="77">
        <v>9117</v>
      </c>
      <c r="B215" s="166" t="s">
        <v>323</v>
      </c>
      <c r="C215" s="183">
        <v>100</v>
      </c>
      <c r="D215" s="183">
        <v>100</v>
      </c>
      <c r="E215" s="183">
        <v>100</v>
      </c>
      <c r="F215" s="183">
        <v>100</v>
      </c>
      <c r="G215" s="183">
        <v>100</v>
      </c>
      <c r="H215" s="183">
        <v>100</v>
      </c>
      <c r="I215" s="183">
        <v>100</v>
      </c>
      <c r="J215" s="183">
        <v>100</v>
      </c>
      <c r="K215" s="183">
        <v>100</v>
      </c>
      <c r="L215" s="183">
        <v>100</v>
      </c>
      <c r="M215" s="183">
        <v>100</v>
      </c>
      <c r="N215" s="183">
        <v>100</v>
      </c>
      <c r="O215" s="183">
        <v>100</v>
      </c>
      <c r="P215" s="183">
        <v>50</v>
      </c>
      <c r="Q215" s="77">
        <v>1350</v>
      </c>
      <c r="R215" s="139">
        <f t="shared" si="9"/>
        <v>0.98076923076923073</v>
      </c>
      <c r="U215" s="38">
        <v>9117</v>
      </c>
      <c r="V215" s="38" t="s">
        <v>323</v>
      </c>
      <c r="W215" s="38">
        <v>100</v>
      </c>
      <c r="X215" s="38">
        <v>100</v>
      </c>
      <c r="Y215" s="38">
        <v>100</v>
      </c>
      <c r="Z215" s="38">
        <v>100</v>
      </c>
      <c r="AA215" s="38">
        <v>100</v>
      </c>
      <c r="AB215" s="38">
        <v>100</v>
      </c>
      <c r="AC215" s="38">
        <v>100</v>
      </c>
      <c r="AD215" s="38">
        <v>100</v>
      </c>
      <c r="AE215" s="38">
        <v>100</v>
      </c>
      <c r="AF215" s="38">
        <v>100</v>
      </c>
      <c r="AG215" s="38">
        <v>100</v>
      </c>
      <c r="AH215" s="38">
        <v>100</v>
      </c>
      <c r="AI215" s="38">
        <v>100</v>
      </c>
      <c r="AJ215" s="38">
        <v>50</v>
      </c>
      <c r="AK215" s="38">
        <f t="shared" si="10"/>
        <v>1350</v>
      </c>
      <c r="AL215" s="221">
        <f t="shared" si="11"/>
        <v>0</v>
      </c>
      <c r="AM215" s="221"/>
    </row>
    <row r="216" spans="1:39" x14ac:dyDescent="0.25">
      <c r="A216" s="77">
        <v>9118</v>
      </c>
      <c r="B216" s="166" t="s">
        <v>220</v>
      </c>
      <c r="C216" s="183">
        <v>100</v>
      </c>
      <c r="D216" s="183">
        <v>100</v>
      </c>
      <c r="E216" s="183">
        <v>100</v>
      </c>
      <c r="F216" s="183">
        <v>100</v>
      </c>
      <c r="G216" s="183">
        <v>100</v>
      </c>
      <c r="H216" s="183">
        <v>100</v>
      </c>
      <c r="I216" s="183">
        <v>100</v>
      </c>
      <c r="J216" s="183">
        <v>100</v>
      </c>
      <c r="K216" s="183">
        <v>100</v>
      </c>
      <c r="L216" s="183">
        <v>100</v>
      </c>
      <c r="M216" s="183">
        <v>100</v>
      </c>
      <c r="N216" s="183">
        <v>100</v>
      </c>
      <c r="O216" s="183">
        <v>100</v>
      </c>
      <c r="P216" s="183">
        <v>50</v>
      </c>
      <c r="Q216" s="77">
        <v>1350</v>
      </c>
      <c r="R216" s="139">
        <f t="shared" si="9"/>
        <v>0.98076923076923073</v>
      </c>
      <c r="U216" s="38">
        <v>9118</v>
      </c>
      <c r="V216" s="38" t="s">
        <v>362</v>
      </c>
      <c r="W216" s="38">
        <v>100</v>
      </c>
      <c r="X216" s="38">
        <v>100</v>
      </c>
      <c r="Y216" s="38">
        <v>100</v>
      </c>
      <c r="Z216" s="38">
        <v>100</v>
      </c>
      <c r="AA216" s="38">
        <v>100</v>
      </c>
      <c r="AB216" s="38">
        <v>100</v>
      </c>
      <c r="AC216" s="38">
        <v>100</v>
      </c>
      <c r="AD216" s="38">
        <v>100</v>
      </c>
      <c r="AE216" s="38">
        <v>100</v>
      </c>
      <c r="AF216" s="38">
        <v>100</v>
      </c>
      <c r="AG216" s="38">
        <v>100</v>
      </c>
      <c r="AH216" s="38">
        <v>100</v>
      </c>
      <c r="AI216" s="38">
        <v>100</v>
      </c>
      <c r="AJ216" s="38">
        <v>50</v>
      </c>
      <c r="AK216" s="38">
        <f t="shared" si="10"/>
        <v>1350</v>
      </c>
      <c r="AL216" s="221">
        <f t="shared" si="11"/>
        <v>0</v>
      </c>
      <c r="AM216" s="221"/>
    </row>
    <row r="217" spans="1:39" x14ac:dyDescent="0.25">
      <c r="A217" s="77">
        <v>9119</v>
      </c>
      <c r="B217" s="166" t="s">
        <v>67</v>
      </c>
      <c r="C217" s="183">
        <v>100</v>
      </c>
      <c r="D217" s="183">
        <v>100</v>
      </c>
      <c r="E217" s="183">
        <v>100</v>
      </c>
      <c r="F217" s="183">
        <v>100</v>
      </c>
      <c r="G217" s="183">
        <v>100</v>
      </c>
      <c r="H217" s="183">
        <v>100</v>
      </c>
      <c r="I217" s="183">
        <v>100</v>
      </c>
      <c r="J217" s="183">
        <v>100</v>
      </c>
      <c r="K217" s="183">
        <v>100</v>
      </c>
      <c r="L217" s="183">
        <v>-100</v>
      </c>
      <c r="M217" s="183">
        <v>-100</v>
      </c>
      <c r="N217" s="183">
        <v>-100</v>
      </c>
      <c r="O217" s="183">
        <v>-100</v>
      </c>
      <c r="P217" s="183">
        <v>-100</v>
      </c>
      <c r="Q217" s="77">
        <v>400</v>
      </c>
      <c r="R217" s="139">
        <f t="shared" si="9"/>
        <v>0.61538461538461542</v>
      </c>
      <c r="U217" s="38">
        <v>9119</v>
      </c>
      <c r="V217" s="38" t="s">
        <v>374</v>
      </c>
      <c r="W217" s="38">
        <v>100</v>
      </c>
      <c r="X217" s="38">
        <v>100</v>
      </c>
      <c r="Y217" s="38">
        <v>100</v>
      </c>
      <c r="Z217" s="38">
        <v>100</v>
      </c>
      <c r="AA217" s="38">
        <v>100</v>
      </c>
      <c r="AB217" s="38">
        <v>100</v>
      </c>
      <c r="AC217" s="38">
        <v>100</v>
      </c>
      <c r="AD217" s="38">
        <v>100</v>
      </c>
      <c r="AE217" s="38">
        <v>100</v>
      </c>
      <c r="AF217" s="38">
        <v>-100</v>
      </c>
      <c r="AG217" s="38">
        <v>-100</v>
      </c>
      <c r="AH217" s="38">
        <v>-100</v>
      </c>
      <c r="AI217" s="38">
        <v>-100</v>
      </c>
      <c r="AJ217" s="38">
        <v>-100</v>
      </c>
      <c r="AK217" s="38">
        <f t="shared" si="10"/>
        <v>400</v>
      </c>
      <c r="AL217" s="221">
        <f t="shared" si="11"/>
        <v>0</v>
      </c>
      <c r="AM217" s="221"/>
    </row>
    <row r="218" spans="1:39" x14ac:dyDescent="0.25">
      <c r="A218" s="77">
        <v>9120</v>
      </c>
      <c r="B218" s="166" t="s">
        <v>124</v>
      </c>
      <c r="C218" s="183">
        <v>100</v>
      </c>
      <c r="D218" s="183">
        <v>100</v>
      </c>
      <c r="E218" s="183">
        <v>100</v>
      </c>
      <c r="F218" s="183">
        <v>100</v>
      </c>
      <c r="G218" s="183">
        <v>100</v>
      </c>
      <c r="H218" s="183">
        <v>100</v>
      </c>
      <c r="I218" s="183">
        <v>100</v>
      </c>
      <c r="J218" s="183">
        <v>100</v>
      </c>
      <c r="K218" s="183">
        <v>100</v>
      </c>
      <c r="L218" s="183">
        <v>100</v>
      </c>
      <c r="M218" s="183">
        <v>100</v>
      </c>
      <c r="N218" s="183">
        <v>100</v>
      </c>
      <c r="O218" s="183">
        <v>50</v>
      </c>
      <c r="P218" s="183">
        <v>50</v>
      </c>
      <c r="Q218" s="77">
        <v>1300</v>
      </c>
      <c r="R218" s="139">
        <f t="shared" si="9"/>
        <v>0.96153846153846156</v>
      </c>
      <c r="U218" s="38">
        <v>9120</v>
      </c>
      <c r="V218" s="38" t="s">
        <v>124</v>
      </c>
      <c r="W218" s="38">
        <v>100</v>
      </c>
      <c r="X218" s="38">
        <v>100</v>
      </c>
      <c r="Y218" s="38">
        <v>100</v>
      </c>
      <c r="Z218" s="38">
        <v>100</v>
      </c>
      <c r="AA218" s="38">
        <v>100</v>
      </c>
      <c r="AB218" s="38">
        <v>100</v>
      </c>
      <c r="AC218" s="38">
        <v>100</v>
      </c>
      <c r="AD218" s="38">
        <v>100</v>
      </c>
      <c r="AE218" s="38">
        <v>100</v>
      </c>
      <c r="AF218" s="38">
        <v>100</v>
      </c>
      <c r="AG218" s="38">
        <v>100</v>
      </c>
      <c r="AH218" s="38">
        <v>100</v>
      </c>
      <c r="AI218" s="38">
        <v>50</v>
      </c>
      <c r="AJ218" s="38">
        <v>50</v>
      </c>
      <c r="AK218" s="38">
        <f t="shared" si="10"/>
        <v>1300</v>
      </c>
      <c r="AL218" s="221">
        <f t="shared" si="11"/>
        <v>0</v>
      </c>
      <c r="AM218" s="221"/>
    </row>
    <row r="219" spans="1:39" x14ac:dyDescent="0.25">
      <c r="A219" s="77">
        <v>9121</v>
      </c>
      <c r="B219" s="166" t="s">
        <v>258</v>
      </c>
      <c r="C219" s="183">
        <v>100</v>
      </c>
      <c r="D219" s="183">
        <v>100</v>
      </c>
      <c r="E219" s="183">
        <v>100</v>
      </c>
      <c r="F219" s="183">
        <v>100</v>
      </c>
      <c r="G219" s="183">
        <v>100</v>
      </c>
      <c r="H219" s="183">
        <v>100</v>
      </c>
      <c r="I219" s="183">
        <v>100</v>
      </c>
      <c r="J219" s="183">
        <v>100</v>
      </c>
      <c r="K219" s="183">
        <v>100</v>
      </c>
      <c r="L219" s="183">
        <v>100</v>
      </c>
      <c r="M219" s="183">
        <v>100</v>
      </c>
      <c r="N219" s="183">
        <v>100</v>
      </c>
      <c r="O219" s="183">
        <v>50</v>
      </c>
      <c r="P219" s="183">
        <v>50</v>
      </c>
      <c r="Q219" s="77">
        <v>1300</v>
      </c>
      <c r="R219" s="139">
        <f t="shared" si="9"/>
        <v>0.96153846153846156</v>
      </c>
      <c r="U219" s="38">
        <v>9121</v>
      </c>
      <c r="V219" s="38" t="s">
        <v>258</v>
      </c>
      <c r="W219" s="38">
        <v>100</v>
      </c>
      <c r="X219" s="38">
        <v>100</v>
      </c>
      <c r="Y219" s="38">
        <v>100</v>
      </c>
      <c r="Z219" s="38">
        <v>100</v>
      </c>
      <c r="AA219" s="38">
        <v>100</v>
      </c>
      <c r="AB219" s="38">
        <v>100</v>
      </c>
      <c r="AC219" s="38">
        <v>100</v>
      </c>
      <c r="AD219" s="38">
        <v>100</v>
      </c>
      <c r="AE219" s="38">
        <v>100</v>
      </c>
      <c r="AF219" s="38">
        <v>100</v>
      </c>
      <c r="AG219" s="38">
        <v>100</v>
      </c>
      <c r="AH219" s="38">
        <v>100</v>
      </c>
      <c r="AI219" s="38">
        <v>50</v>
      </c>
      <c r="AJ219" s="38">
        <v>50</v>
      </c>
      <c r="AK219" s="38">
        <f t="shared" si="10"/>
        <v>1300</v>
      </c>
      <c r="AL219" s="221">
        <f t="shared" si="11"/>
        <v>0</v>
      </c>
      <c r="AM219" s="221"/>
    </row>
    <row r="220" spans="1:39" x14ac:dyDescent="0.25">
      <c r="A220" s="77">
        <v>9201</v>
      </c>
      <c r="B220" s="166" t="s">
        <v>100</v>
      </c>
      <c r="C220" s="183">
        <v>100</v>
      </c>
      <c r="D220" s="183">
        <v>100</v>
      </c>
      <c r="E220" s="183">
        <v>100</v>
      </c>
      <c r="F220" s="183">
        <v>100</v>
      </c>
      <c r="G220" s="183">
        <v>100</v>
      </c>
      <c r="H220" s="183">
        <v>100</v>
      </c>
      <c r="I220" s="183">
        <v>100</v>
      </c>
      <c r="J220" s="183">
        <v>100</v>
      </c>
      <c r="K220" s="183">
        <v>100</v>
      </c>
      <c r="L220" s="183">
        <v>100</v>
      </c>
      <c r="M220" s="183">
        <v>100</v>
      </c>
      <c r="N220" s="183">
        <v>100</v>
      </c>
      <c r="O220" s="183">
        <v>50</v>
      </c>
      <c r="P220" s="183">
        <v>50</v>
      </c>
      <c r="Q220" s="77">
        <v>1300</v>
      </c>
      <c r="R220" s="139">
        <f t="shared" si="9"/>
        <v>0.96153846153846156</v>
      </c>
      <c r="U220" s="38">
        <v>9201</v>
      </c>
      <c r="V220" s="38" t="s">
        <v>100</v>
      </c>
      <c r="W220" s="38">
        <v>100</v>
      </c>
      <c r="X220" s="38">
        <v>100</v>
      </c>
      <c r="Y220" s="38">
        <v>100</v>
      </c>
      <c r="Z220" s="38">
        <v>100</v>
      </c>
      <c r="AA220" s="38">
        <v>100</v>
      </c>
      <c r="AB220" s="38">
        <v>100</v>
      </c>
      <c r="AC220" s="38">
        <v>100</v>
      </c>
      <c r="AD220" s="38">
        <v>100</v>
      </c>
      <c r="AE220" s="38">
        <v>100</v>
      </c>
      <c r="AF220" s="38">
        <v>100</v>
      </c>
      <c r="AG220" s="38">
        <v>100</v>
      </c>
      <c r="AH220" s="38">
        <v>100</v>
      </c>
      <c r="AI220" s="38">
        <v>50</v>
      </c>
      <c r="AJ220" s="38">
        <v>50</v>
      </c>
      <c r="AK220" s="38">
        <f t="shared" si="10"/>
        <v>1300</v>
      </c>
      <c r="AL220" s="221">
        <f t="shared" si="11"/>
        <v>0</v>
      </c>
      <c r="AM220" s="221"/>
    </row>
    <row r="221" spans="1:39" x14ac:dyDescent="0.25">
      <c r="A221" s="77">
        <v>9202</v>
      </c>
      <c r="B221" s="166" t="s">
        <v>49</v>
      </c>
      <c r="C221" s="183">
        <v>100</v>
      </c>
      <c r="D221" s="183">
        <v>100</v>
      </c>
      <c r="E221" s="183">
        <v>100</v>
      </c>
      <c r="F221" s="183">
        <v>100</v>
      </c>
      <c r="G221" s="183">
        <v>100</v>
      </c>
      <c r="H221" s="183">
        <v>100</v>
      </c>
      <c r="I221" s="183">
        <v>100</v>
      </c>
      <c r="J221" s="183">
        <v>100</v>
      </c>
      <c r="K221" s="183">
        <v>100</v>
      </c>
      <c r="L221" s="183">
        <v>100</v>
      </c>
      <c r="M221" s="183">
        <v>100</v>
      </c>
      <c r="N221" s="183">
        <v>100</v>
      </c>
      <c r="O221" s="183">
        <v>100</v>
      </c>
      <c r="P221" s="183">
        <v>100</v>
      </c>
      <c r="Q221" s="77">
        <v>1400</v>
      </c>
      <c r="R221" s="139">
        <f t="shared" si="9"/>
        <v>1</v>
      </c>
      <c r="U221" s="38">
        <v>9202</v>
      </c>
      <c r="V221" s="38" t="s">
        <v>49</v>
      </c>
      <c r="W221" s="38">
        <v>100</v>
      </c>
      <c r="X221" s="38">
        <v>100</v>
      </c>
      <c r="Y221" s="38">
        <v>100</v>
      </c>
      <c r="Z221" s="38">
        <v>100</v>
      </c>
      <c r="AA221" s="38">
        <v>100</v>
      </c>
      <c r="AB221" s="38">
        <v>100</v>
      </c>
      <c r="AC221" s="38">
        <v>100</v>
      </c>
      <c r="AD221" s="38">
        <v>100</v>
      </c>
      <c r="AE221" s="38">
        <v>100</v>
      </c>
      <c r="AF221" s="38">
        <v>100</v>
      </c>
      <c r="AG221" s="38">
        <v>100</v>
      </c>
      <c r="AH221" s="38">
        <v>100</v>
      </c>
      <c r="AI221" s="38">
        <v>100</v>
      </c>
      <c r="AJ221" s="38">
        <v>100</v>
      </c>
      <c r="AK221" s="38">
        <f t="shared" si="10"/>
        <v>1400</v>
      </c>
      <c r="AL221" s="221">
        <f t="shared" si="11"/>
        <v>0</v>
      </c>
      <c r="AM221" s="221"/>
    </row>
    <row r="222" spans="1:39" x14ac:dyDescent="0.25">
      <c r="A222" s="77">
        <v>9203</v>
      </c>
      <c r="B222" s="166" t="s">
        <v>238</v>
      </c>
      <c r="C222" s="183">
        <v>100</v>
      </c>
      <c r="D222" s="183">
        <v>100</v>
      </c>
      <c r="E222" s="183">
        <v>100</v>
      </c>
      <c r="F222" s="183">
        <v>100</v>
      </c>
      <c r="G222" s="183">
        <v>100</v>
      </c>
      <c r="H222" s="183">
        <v>100</v>
      </c>
      <c r="I222" s="183">
        <v>100</v>
      </c>
      <c r="J222" s="183">
        <v>100</v>
      </c>
      <c r="K222" s="183">
        <v>100</v>
      </c>
      <c r="L222" s="183">
        <v>100</v>
      </c>
      <c r="M222" s="183">
        <v>100</v>
      </c>
      <c r="N222" s="183">
        <v>100</v>
      </c>
      <c r="O222" s="183">
        <v>50</v>
      </c>
      <c r="P222" s="183">
        <v>-100</v>
      </c>
      <c r="Q222" s="77">
        <v>1150</v>
      </c>
      <c r="R222" s="139">
        <f t="shared" si="9"/>
        <v>0.90384615384615385</v>
      </c>
      <c r="U222" s="38">
        <v>9203</v>
      </c>
      <c r="V222" s="38" t="s">
        <v>420</v>
      </c>
      <c r="W222" s="38">
        <v>100</v>
      </c>
      <c r="X222" s="38">
        <v>100</v>
      </c>
      <c r="Y222" s="38">
        <v>100</v>
      </c>
      <c r="Z222" s="38">
        <v>100</v>
      </c>
      <c r="AA222" s="38">
        <v>100</v>
      </c>
      <c r="AB222" s="38">
        <v>100</v>
      </c>
      <c r="AC222" s="38">
        <v>100</v>
      </c>
      <c r="AD222" s="38">
        <v>100</v>
      </c>
      <c r="AE222" s="38">
        <v>100</v>
      </c>
      <c r="AF222" s="38">
        <v>100</v>
      </c>
      <c r="AG222" s="38">
        <v>100</v>
      </c>
      <c r="AH222" s="38">
        <v>100</v>
      </c>
      <c r="AI222" s="38">
        <v>50</v>
      </c>
      <c r="AJ222" s="38">
        <v>-100</v>
      </c>
      <c r="AK222" s="38">
        <f t="shared" si="10"/>
        <v>1150</v>
      </c>
      <c r="AL222" s="221">
        <f t="shared" si="11"/>
        <v>0</v>
      </c>
      <c r="AM222" s="221"/>
    </row>
    <row r="223" spans="1:39" x14ac:dyDescent="0.25">
      <c r="A223" s="77">
        <v>9204</v>
      </c>
      <c r="B223" s="166" t="s">
        <v>185</v>
      </c>
      <c r="C223" s="183">
        <v>100</v>
      </c>
      <c r="D223" s="183">
        <v>100</v>
      </c>
      <c r="E223" s="183">
        <v>100</v>
      </c>
      <c r="F223" s="183">
        <v>100</v>
      </c>
      <c r="G223" s="183">
        <v>100</v>
      </c>
      <c r="H223" s="183">
        <v>100</v>
      </c>
      <c r="I223" s="183">
        <v>100</v>
      </c>
      <c r="J223" s="183">
        <v>100</v>
      </c>
      <c r="K223" s="183">
        <v>100</v>
      </c>
      <c r="L223" s="183">
        <v>100</v>
      </c>
      <c r="M223" s="183">
        <v>100</v>
      </c>
      <c r="N223" s="183">
        <v>100</v>
      </c>
      <c r="O223" s="183">
        <v>100</v>
      </c>
      <c r="P223" s="183">
        <v>50</v>
      </c>
      <c r="Q223" s="77">
        <v>1350</v>
      </c>
      <c r="R223" s="139">
        <f t="shared" si="9"/>
        <v>0.98076923076923073</v>
      </c>
      <c r="U223" s="38">
        <v>9204</v>
      </c>
      <c r="V223" s="38" t="s">
        <v>185</v>
      </c>
      <c r="W223" s="38">
        <v>100</v>
      </c>
      <c r="X223" s="38">
        <v>100</v>
      </c>
      <c r="Y223" s="38">
        <v>100</v>
      </c>
      <c r="Z223" s="38">
        <v>100</v>
      </c>
      <c r="AA223" s="38">
        <v>100</v>
      </c>
      <c r="AB223" s="38">
        <v>100</v>
      </c>
      <c r="AC223" s="38">
        <v>100</v>
      </c>
      <c r="AD223" s="38">
        <v>100</v>
      </c>
      <c r="AE223" s="38">
        <v>100</v>
      </c>
      <c r="AF223" s="38">
        <v>100</v>
      </c>
      <c r="AG223" s="38">
        <v>100</v>
      </c>
      <c r="AH223" s="38">
        <v>100</v>
      </c>
      <c r="AI223" s="38">
        <v>100</v>
      </c>
      <c r="AJ223" s="38">
        <v>50</v>
      </c>
      <c r="AK223" s="38">
        <f t="shared" si="10"/>
        <v>1350</v>
      </c>
      <c r="AL223" s="221">
        <f t="shared" si="11"/>
        <v>0</v>
      </c>
      <c r="AM223" s="221"/>
    </row>
    <row r="224" spans="1:39" x14ac:dyDescent="0.25">
      <c r="A224" s="77">
        <v>9205</v>
      </c>
      <c r="B224" s="166" t="s">
        <v>145</v>
      </c>
      <c r="C224" s="183">
        <v>100</v>
      </c>
      <c r="D224" s="183">
        <v>100</v>
      </c>
      <c r="E224" s="183">
        <v>100</v>
      </c>
      <c r="F224" s="183">
        <v>100</v>
      </c>
      <c r="G224" s="183">
        <v>100</v>
      </c>
      <c r="H224" s="183">
        <v>100</v>
      </c>
      <c r="I224" s="183">
        <v>100</v>
      </c>
      <c r="J224" s="183">
        <v>100</v>
      </c>
      <c r="K224" s="183">
        <v>100</v>
      </c>
      <c r="L224" s="183">
        <v>100</v>
      </c>
      <c r="M224" s="183">
        <v>100</v>
      </c>
      <c r="N224" s="183">
        <v>100</v>
      </c>
      <c r="O224" s="183">
        <v>100</v>
      </c>
      <c r="P224" s="183">
        <v>50</v>
      </c>
      <c r="Q224" s="77">
        <v>1350</v>
      </c>
      <c r="R224" s="139">
        <f t="shared" si="9"/>
        <v>0.98076923076923073</v>
      </c>
      <c r="U224" s="38">
        <v>9205</v>
      </c>
      <c r="V224" s="38" t="s">
        <v>145</v>
      </c>
      <c r="W224" s="38">
        <v>100</v>
      </c>
      <c r="X224" s="38">
        <v>100</v>
      </c>
      <c r="Y224" s="38">
        <v>100</v>
      </c>
      <c r="Z224" s="38">
        <v>100</v>
      </c>
      <c r="AA224" s="38">
        <v>100</v>
      </c>
      <c r="AB224" s="38">
        <v>100</v>
      </c>
      <c r="AC224" s="38">
        <v>100</v>
      </c>
      <c r="AD224" s="38">
        <v>100</v>
      </c>
      <c r="AE224" s="38">
        <v>100</v>
      </c>
      <c r="AF224" s="38">
        <v>100</v>
      </c>
      <c r="AG224" s="38">
        <v>100</v>
      </c>
      <c r="AH224" s="38">
        <v>100</v>
      </c>
      <c r="AI224" s="38">
        <v>100</v>
      </c>
      <c r="AJ224" s="38">
        <v>50</v>
      </c>
      <c r="AK224" s="38">
        <f t="shared" si="10"/>
        <v>1350</v>
      </c>
      <c r="AL224" s="221">
        <f t="shared" si="11"/>
        <v>0</v>
      </c>
      <c r="AM224" s="221"/>
    </row>
    <row r="225" spans="1:39" x14ac:dyDescent="0.25">
      <c r="A225" s="77">
        <v>9206</v>
      </c>
      <c r="B225" s="166" t="s">
        <v>11</v>
      </c>
      <c r="C225" s="183">
        <v>100</v>
      </c>
      <c r="D225" s="183">
        <v>100</v>
      </c>
      <c r="E225" s="183">
        <v>100</v>
      </c>
      <c r="F225" s="183">
        <v>100</v>
      </c>
      <c r="G225" s="183">
        <v>100</v>
      </c>
      <c r="H225" s="183">
        <v>100</v>
      </c>
      <c r="I225" s="183">
        <v>100</v>
      </c>
      <c r="J225" s="183">
        <v>100</v>
      </c>
      <c r="K225" s="183">
        <v>100</v>
      </c>
      <c r="L225" s="183">
        <v>100</v>
      </c>
      <c r="M225" s="183">
        <v>100</v>
      </c>
      <c r="N225" s="183">
        <v>100</v>
      </c>
      <c r="O225" s="183">
        <v>100</v>
      </c>
      <c r="P225" s="183">
        <v>50</v>
      </c>
      <c r="Q225" s="77">
        <v>1350</v>
      </c>
      <c r="R225" s="139">
        <f t="shared" si="9"/>
        <v>0.98076923076923073</v>
      </c>
      <c r="U225" s="38">
        <v>9206</v>
      </c>
      <c r="V225" s="38" t="s">
        <v>11</v>
      </c>
      <c r="W225" s="38">
        <v>100</v>
      </c>
      <c r="X225" s="38">
        <v>100</v>
      </c>
      <c r="Y225" s="38">
        <v>100</v>
      </c>
      <c r="Z225" s="38">
        <v>100</v>
      </c>
      <c r="AA225" s="38">
        <v>100</v>
      </c>
      <c r="AB225" s="38">
        <v>100</v>
      </c>
      <c r="AC225" s="38">
        <v>100</v>
      </c>
      <c r="AD225" s="38">
        <v>100</v>
      </c>
      <c r="AE225" s="38">
        <v>100</v>
      </c>
      <c r="AF225" s="38">
        <v>100</v>
      </c>
      <c r="AG225" s="38">
        <v>100</v>
      </c>
      <c r="AH225" s="38">
        <v>100</v>
      </c>
      <c r="AI225" s="38">
        <v>100</v>
      </c>
      <c r="AJ225" s="38">
        <v>50</v>
      </c>
      <c r="AK225" s="38">
        <f t="shared" si="10"/>
        <v>1350</v>
      </c>
      <c r="AL225" s="221">
        <f t="shared" si="11"/>
        <v>0</v>
      </c>
      <c r="AM225" s="221"/>
    </row>
    <row r="226" spans="1:39" x14ac:dyDescent="0.25">
      <c r="A226" s="77">
        <v>9207</v>
      </c>
      <c r="B226" s="166" t="s">
        <v>149</v>
      </c>
      <c r="C226" s="183">
        <v>100</v>
      </c>
      <c r="D226" s="183">
        <v>100</v>
      </c>
      <c r="E226" s="183">
        <v>100</v>
      </c>
      <c r="F226" s="183">
        <v>100</v>
      </c>
      <c r="G226" s="183">
        <v>100</v>
      </c>
      <c r="H226" s="183">
        <v>100</v>
      </c>
      <c r="I226" s="183">
        <v>100</v>
      </c>
      <c r="J226" s="183">
        <v>100</v>
      </c>
      <c r="K226" s="183">
        <v>100</v>
      </c>
      <c r="L226" s="183">
        <v>100</v>
      </c>
      <c r="M226" s="183">
        <v>100</v>
      </c>
      <c r="N226" s="183">
        <v>100</v>
      </c>
      <c r="O226" s="183">
        <v>50</v>
      </c>
      <c r="P226" s="183">
        <v>50</v>
      </c>
      <c r="Q226" s="77">
        <v>1300</v>
      </c>
      <c r="R226" s="139">
        <f t="shared" si="9"/>
        <v>0.96153846153846156</v>
      </c>
      <c r="U226" s="38">
        <v>9207</v>
      </c>
      <c r="V226" s="38" t="s">
        <v>149</v>
      </c>
      <c r="W226" s="38">
        <v>100</v>
      </c>
      <c r="X226" s="38">
        <v>100</v>
      </c>
      <c r="Y226" s="38">
        <v>100</v>
      </c>
      <c r="Z226" s="38">
        <v>100</v>
      </c>
      <c r="AA226" s="38">
        <v>100</v>
      </c>
      <c r="AB226" s="38">
        <v>100</v>
      </c>
      <c r="AC226" s="38">
        <v>100</v>
      </c>
      <c r="AD226" s="38">
        <v>100</v>
      </c>
      <c r="AE226" s="38">
        <v>100</v>
      </c>
      <c r="AF226" s="38">
        <v>100</v>
      </c>
      <c r="AG226" s="38">
        <v>100</v>
      </c>
      <c r="AH226" s="38">
        <v>100</v>
      </c>
      <c r="AI226" s="38">
        <v>50</v>
      </c>
      <c r="AJ226" s="38">
        <v>50</v>
      </c>
      <c r="AK226" s="38">
        <f t="shared" si="10"/>
        <v>1300</v>
      </c>
      <c r="AL226" s="221">
        <f t="shared" si="11"/>
        <v>0</v>
      </c>
      <c r="AM226" s="221"/>
    </row>
    <row r="227" spans="1:39" x14ac:dyDescent="0.25">
      <c r="A227" s="77">
        <v>9208</v>
      </c>
      <c r="B227" s="166" t="s">
        <v>132</v>
      </c>
      <c r="C227" s="183">
        <v>100</v>
      </c>
      <c r="D227" s="183">
        <v>100</v>
      </c>
      <c r="E227" s="183">
        <v>100</v>
      </c>
      <c r="F227" s="183">
        <v>100</v>
      </c>
      <c r="G227" s="183">
        <v>100</v>
      </c>
      <c r="H227" s="183">
        <v>100</v>
      </c>
      <c r="I227" s="183">
        <v>100</v>
      </c>
      <c r="J227" s="183">
        <v>100</v>
      </c>
      <c r="K227" s="183">
        <v>100</v>
      </c>
      <c r="L227" s="183">
        <v>100</v>
      </c>
      <c r="M227" s="183">
        <v>100</v>
      </c>
      <c r="N227" s="183">
        <v>100</v>
      </c>
      <c r="O227" s="183">
        <v>50</v>
      </c>
      <c r="P227" s="183">
        <v>50</v>
      </c>
      <c r="Q227" s="77">
        <v>1300</v>
      </c>
      <c r="R227" s="139">
        <f t="shared" si="9"/>
        <v>0.96153846153846156</v>
      </c>
      <c r="U227" s="38">
        <v>9208</v>
      </c>
      <c r="V227" s="38" t="s">
        <v>363</v>
      </c>
      <c r="W227" s="38">
        <v>100</v>
      </c>
      <c r="X227" s="38">
        <v>100</v>
      </c>
      <c r="Y227" s="38">
        <v>100</v>
      </c>
      <c r="Z227" s="38">
        <v>100</v>
      </c>
      <c r="AA227" s="38">
        <v>100</v>
      </c>
      <c r="AB227" s="38">
        <v>100</v>
      </c>
      <c r="AC227" s="38">
        <v>100</v>
      </c>
      <c r="AD227" s="38">
        <v>100</v>
      </c>
      <c r="AE227" s="38">
        <v>100</v>
      </c>
      <c r="AF227" s="38">
        <v>100</v>
      </c>
      <c r="AG227" s="38">
        <v>100</v>
      </c>
      <c r="AH227" s="38">
        <v>100</v>
      </c>
      <c r="AI227" s="38">
        <v>50</v>
      </c>
      <c r="AJ227" s="38">
        <v>50</v>
      </c>
      <c r="AK227" s="38">
        <f t="shared" si="10"/>
        <v>1300</v>
      </c>
      <c r="AL227" s="221">
        <f t="shared" si="11"/>
        <v>0</v>
      </c>
      <c r="AM227" s="221"/>
    </row>
    <row r="228" spans="1:39" x14ac:dyDescent="0.25">
      <c r="A228" s="77">
        <v>9209</v>
      </c>
      <c r="B228" s="166" t="s">
        <v>324</v>
      </c>
      <c r="C228" s="183">
        <v>100</v>
      </c>
      <c r="D228" s="183">
        <v>100</v>
      </c>
      <c r="E228" s="183">
        <v>100</v>
      </c>
      <c r="F228" s="183">
        <v>100</v>
      </c>
      <c r="G228" s="183">
        <v>100</v>
      </c>
      <c r="H228" s="183">
        <v>100</v>
      </c>
      <c r="I228" s="183">
        <v>100</v>
      </c>
      <c r="J228" s="183">
        <v>100</v>
      </c>
      <c r="K228" s="183">
        <v>100</v>
      </c>
      <c r="L228" s="183">
        <v>100</v>
      </c>
      <c r="M228" s="183">
        <v>100</v>
      </c>
      <c r="N228" s="183">
        <v>100</v>
      </c>
      <c r="O228" s="183">
        <v>50</v>
      </c>
      <c r="P228" s="183">
        <v>50</v>
      </c>
      <c r="Q228" s="77">
        <v>1300</v>
      </c>
      <c r="R228" s="139">
        <f t="shared" si="9"/>
        <v>0.96153846153846156</v>
      </c>
      <c r="U228" s="38">
        <v>9209</v>
      </c>
      <c r="V228" s="38" t="s">
        <v>324</v>
      </c>
      <c r="W228" s="38">
        <v>100</v>
      </c>
      <c r="X228" s="38">
        <v>100</v>
      </c>
      <c r="Y228" s="38">
        <v>100</v>
      </c>
      <c r="Z228" s="38">
        <v>100</v>
      </c>
      <c r="AA228" s="38">
        <v>100</v>
      </c>
      <c r="AB228" s="38">
        <v>100</v>
      </c>
      <c r="AC228" s="38">
        <v>100</v>
      </c>
      <c r="AD228" s="38">
        <v>100</v>
      </c>
      <c r="AE228" s="38">
        <v>100</v>
      </c>
      <c r="AF228" s="38">
        <v>100</v>
      </c>
      <c r="AG228" s="38">
        <v>100</v>
      </c>
      <c r="AH228" s="38">
        <v>100</v>
      </c>
      <c r="AI228" s="38">
        <v>50</v>
      </c>
      <c r="AJ228" s="38">
        <v>50</v>
      </c>
      <c r="AK228" s="38">
        <f t="shared" si="10"/>
        <v>1300</v>
      </c>
      <c r="AL228" s="221">
        <f t="shared" si="11"/>
        <v>0</v>
      </c>
      <c r="AM228" s="221"/>
    </row>
    <row r="229" spans="1:39" x14ac:dyDescent="0.25">
      <c r="A229" s="77">
        <v>9210</v>
      </c>
      <c r="B229" s="166" t="s">
        <v>186</v>
      </c>
      <c r="C229" s="183">
        <v>100</v>
      </c>
      <c r="D229" s="183">
        <v>100</v>
      </c>
      <c r="E229" s="183">
        <v>100</v>
      </c>
      <c r="F229" s="183">
        <v>100</v>
      </c>
      <c r="G229" s="183">
        <v>100</v>
      </c>
      <c r="H229" s="183">
        <v>100</v>
      </c>
      <c r="I229" s="183">
        <v>100</v>
      </c>
      <c r="J229" s="183">
        <v>100</v>
      </c>
      <c r="K229" s="183">
        <v>100</v>
      </c>
      <c r="L229" s="183">
        <v>100</v>
      </c>
      <c r="M229" s="183">
        <v>100</v>
      </c>
      <c r="N229" s="183">
        <v>100</v>
      </c>
      <c r="O229" s="183">
        <v>100</v>
      </c>
      <c r="P229" s="183">
        <v>-100</v>
      </c>
      <c r="Q229" s="77">
        <v>1200</v>
      </c>
      <c r="R229" s="139">
        <f t="shared" si="9"/>
        <v>0.92307692307692313</v>
      </c>
      <c r="U229" s="38">
        <v>9210</v>
      </c>
      <c r="V229" s="38" t="s">
        <v>419</v>
      </c>
      <c r="W229" s="38">
        <v>100</v>
      </c>
      <c r="X229" s="38">
        <v>100</v>
      </c>
      <c r="Y229" s="38">
        <v>100</v>
      </c>
      <c r="Z229" s="38">
        <v>100</v>
      </c>
      <c r="AA229" s="38">
        <v>100</v>
      </c>
      <c r="AB229" s="38">
        <v>100</v>
      </c>
      <c r="AC229" s="38">
        <v>100</v>
      </c>
      <c r="AD229" s="38">
        <v>100</v>
      </c>
      <c r="AE229" s="38">
        <v>100</v>
      </c>
      <c r="AF229" s="38">
        <v>100</v>
      </c>
      <c r="AG229" s="38">
        <v>100</v>
      </c>
      <c r="AH229" s="38">
        <v>100</v>
      </c>
      <c r="AI229" s="38">
        <v>100</v>
      </c>
      <c r="AJ229" s="38">
        <v>-100</v>
      </c>
      <c r="AK229" s="38">
        <f t="shared" si="10"/>
        <v>1200</v>
      </c>
      <c r="AL229" s="221">
        <f t="shared" si="11"/>
        <v>0</v>
      </c>
      <c r="AM229" s="221"/>
    </row>
    <row r="230" spans="1:39" x14ac:dyDescent="0.25">
      <c r="A230" s="77">
        <v>9211</v>
      </c>
      <c r="B230" s="166" t="s">
        <v>151</v>
      </c>
      <c r="C230" s="183">
        <v>100</v>
      </c>
      <c r="D230" s="183">
        <v>100</v>
      </c>
      <c r="E230" s="183">
        <v>100</v>
      </c>
      <c r="F230" s="183">
        <v>100</v>
      </c>
      <c r="G230" s="183">
        <v>100</v>
      </c>
      <c r="H230" s="183">
        <v>100</v>
      </c>
      <c r="I230" s="183">
        <v>100</v>
      </c>
      <c r="J230" s="183">
        <v>100</v>
      </c>
      <c r="K230" s="183">
        <v>100</v>
      </c>
      <c r="L230" s="183">
        <v>100</v>
      </c>
      <c r="M230" s="183">
        <v>100</v>
      </c>
      <c r="N230" s="183">
        <v>100</v>
      </c>
      <c r="O230" s="183">
        <v>50</v>
      </c>
      <c r="P230" s="183">
        <v>50</v>
      </c>
      <c r="Q230" s="77">
        <v>1300</v>
      </c>
      <c r="R230" s="139">
        <f t="shared" si="9"/>
        <v>0.96153846153846156</v>
      </c>
      <c r="U230" s="38">
        <v>9211</v>
      </c>
      <c r="V230" s="38" t="s">
        <v>151</v>
      </c>
      <c r="W230" s="38">
        <v>100</v>
      </c>
      <c r="X230" s="38">
        <v>100</v>
      </c>
      <c r="Y230" s="38">
        <v>100</v>
      </c>
      <c r="Z230" s="38">
        <v>100</v>
      </c>
      <c r="AA230" s="38">
        <v>100</v>
      </c>
      <c r="AB230" s="38">
        <v>100</v>
      </c>
      <c r="AC230" s="38">
        <v>100</v>
      </c>
      <c r="AD230" s="38">
        <v>100</v>
      </c>
      <c r="AE230" s="38">
        <v>100</v>
      </c>
      <c r="AF230" s="38">
        <v>100</v>
      </c>
      <c r="AG230" s="38">
        <v>100</v>
      </c>
      <c r="AH230" s="38">
        <v>100</v>
      </c>
      <c r="AI230" s="38">
        <v>50</v>
      </c>
      <c r="AJ230" s="38">
        <v>50</v>
      </c>
      <c r="AK230" s="38">
        <f t="shared" si="10"/>
        <v>1300</v>
      </c>
      <c r="AL230" s="221">
        <f t="shared" si="11"/>
        <v>0</v>
      </c>
      <c r="AM230" s="221"/>
    </row>
    <row r="231" spans="1:39" x14ac:dyDescent="0.25">
      <c r="A231" s="77">
        <v>10101</v>
      </c>
      <c r="B231" s="166" t="s">
        <v>229</v>
      </c>
      <c r="C231" s="183">
        <v>100</v>
      </c>
      <c r="D231" s="183">
        <v>100</v>
      </c>
      <c r="E231" s="183">
        <v>100</v>
      </c>
      <c r="F231" s="183">
        <v>100</v>
      </c>
      <c r="G231" s="183">
        <v>100</v>
      </c>
      <c r="H231" s="183">
        <v>100</v>
      </c>
      <c r="I231" s="183">
        <v>100</v>
      </c>
      <c r="J231" s="183">
        <v>100</v>
      </c>
      <c r="K231" s="183">
        <v>100</v>
      </c>
      <c r="L231" s="183">
        <v>100</v>
      </c>
      <c r="M231" s="183">
        <v>100</v>
      </c>
      <c r="N231" s="183">
        <v>100</v>
      </c>
      <c r="O231" s="183">
        <v>100</v>
      </c>
      <c r="P231" s="183">
        <v>100</v>
      </c>
      <c r="Q231" s="77">
        <v>1400</v>
      </c>
      <c r="R231" s="139">
        <f t="shared" si="9"/>
        <v>1</v>
      </c>
      <c r="U231" s="38">
        <v>10101</v>
      </c>
      <c r="V231" s="38" t="s">
        <v>229</v>
      </c>
      <c r="W231" s="38">
        <v>100</v>
      </c>
      <c r="X231" s="38">
        <v>100</v>
      </c>
      <c r="Y231" s="38">
        <v>100</v>
      </c>
      <c r="Z231" s="38">
        <v>100</v>
      </c>
      <c r="AA231" s="38">
        <v>100</v>
      </c>
      <c r="AB231" s="38">
        <v>100</v>
      </c>
      <c r="AC231" s="38">
        <v>100</v>
      </c>
      <c r="AD231" s="38">
        <v>100</v>
      </c>
      <c r="AE231" s="38">
        <v>100</v>
      </c>
      <c r="AF231" s="38">
        <v>100</v>
      </c>
      <c r="AG231" s="38">
        <v>100</v>
      </c>
      <c r="AH231" s="38">
        <v>100</v>
      </c>
      <c r="AI231" s="38">
        <v>100</v>
      </c>
      <c r="AJ231" s="38">
        <v>100</v>
      </c>
      <c r="AK231" s="38">
        <f t="shared" si="10"/>
        <v>1400</v>
      </c>
      <c r="AL231" s="221">
        <f t="shared" si="11"/>
        <v>0</v>
      </c>
      <c r="AM231" s="221"/>
    </row>
    <row r="232" spans="1:39" x14ac:dyDescent="0.25">
      <c r="A232" s="77">
        <v>10102</v>
      </c>
      <c r="B232" s="166" t="s">
        <v>37</v>
      </c>
      <c r="C232" s="183">
        <v>100</v>
      </c>
      <c r="D232" s="183">
        <v>100</v>
      </c>
      <c r="E232" s="183">
        <v>100</v>
      </c>
      <c r="F232" s="183">
        <v>100</v>
      </c>
      <c r="G232" s="183">
        <v>100</v>
      </c>
      <c r="H232" s="183">
        <v>100</v>
      </c>
      <c r="I232" s="183">
        <v>100</v>
      </c>
      <c r="J232" s="183">
        <v>100</v>
      </c>
      <c r="K232" s="183">
        <v>100</v>
      </c>
      <c r="L232" s="183">
        <v>100</v>
      </c>
      <c r="M232" s="183">
        <v>100</v>
      </c>
      <c r="N232" s="183">
        <v>100</v>
      </c>
      <c r="O232" s="183">
        <v>100</v>
      </c>
      <c r="P232" s="183">
        <v>100</v>
      </c>
      <c r="Q232" s="77">
        <v>1400</v>
      </c>
      <c r="R232" s="139">
        <f t="shared" si="9"/>
        <v>1</v>
      </c>
      <c r="U232" s="38">
        <v>10102</v>
      </c>
      <c r="V232" s="38" t="s">
        <v>37</v>
      </c>
      <c r="W232" s="38">
        <v>100</v>
      </c>
      <c r="X232" s="38">
        <v>100</v>
      </c>
      <c r="Y232" s="38">
        <v>100</v>
      </c>
      <c r="Z232" s="38">
        <v>100</v>
      </c>
      <c r="AA232" s="38">
        <v>100</v>
      </c>
      <c r="AB232" s="38">
        <v>100</v>
      </c>
      <c r="AC232" s="38">
        <v>100</v>
      </c>
      <c r="AD232" s="38">
        <v>100</v>
      </c>
      <c r="AE232" s="38">
        <v>100</v>
      </c>
      <c r="AF232" s="38">
        <v>100</v>
      </c>
      <c r="AG232" s="38">
        <v>100</v>
      </c>
      <c r="AH232" s="38">
        <v>100</v>
      </c>
      <c r="AI232" s="38">
        <v>100</v>
      </c>
      <c r="AJ232" s="38">
        <v>100</v>
      </c>
      <c r="AK232" s="38">
        <f t="shared" si="10"/>
        <v>1400</v>
      </c>
      <c r="AL232" s="221">
        <f t="shared" si="11"/>
        <v>0</v>
      </c>
      <c r="AM232" s="221"/>
    </row>
    <row r="233" spans="1:39" x14ac:dyDescent="0.25">
      <c r="A233" s="77">
        <v>10103</v>
      </c>
      <c r="B233" s="166" t="s">
        <v>24</v>
      </c>
      <c r="C233" s="183">
        <v>100</v>
      </c>
      <c r="D233" s="183">
        <v>100</v>
      </c>
      <c r="E233" s="183">
        <v>100</v>
      </c>
      <c r="F233" s="183">
        <v>100</v>
      </c>
      <c r="G233" s="183">
        <v>100</v>
      </c>
      <c r="H233" s="183">
        <v>100</v>
      </c>
      <c r="I233" s="183">
        <v>100</v>
      </c>
      <c r="J233" s="183">
        <v>100</v>
      </c>
      <c r="K233" s="183">
        <v>100</v>
      </c>
      <c r="L233" s="183">
        <v>100</v>
      </c>
      <c r="M233" s="183">
        <v>100</v>
      </c>
      <c r="N233" s="183">
        <v>100</v>
      </c>
      <c r="O233" s="183">
        <v>100</v>
      </c>
      <c r="P233" s="183">
        <v>100</v>
      </c>
      <c r="Q233" s="77">
        <v>1400</v>
      </c>
      <c r="R233" s="139">
        <f t="shared" si="9"/>
        <v>1</v>
      </c>
      <c r="U233" s="38">
        <v>10103</v>
      </c>
      <c r="V233" s="38" t="s">
        <v>375</v>
      </c>
      <c r="W233" s="38">
        <v>100</v>
      </c>
      <c r="X233" s="38">
        <v>100</v>
      </c>
      <c r="Y233" s="38">
        <v>100</v>
      </c>
      <c r="Z233" s="38">
        <v>100</v>
      </c>
      <c r="AA233" s="38">
        <v>100</v>
      </c>
      <c r="AB233" s="38">
        <v>100</v>
      </c>
      <c r="AC233" s="38">
        <v>100</v>
      </c>
      <c r="AD233" s="38">
        <v>100</v>
      </c>
      <c r="AE233" s="38">
        <v>100</v>
      </c>
      <c r="AF233" s="38">
        <v>100</v>
      </c>
      <c r="AG233" s="38">
        <v>100</v>
      </c>
      <c r="AH233" s="38">
        <v>100</v>
      </c>
      <c r="AI233" s="38">
        <v>100</v>
      </c>
      <c r="AJ233" s="38">
        <v>100</v>
      </c>
      <c r="AK233" s="38">
        <f t="shared" si="10"/>
        <v>1400</v>
      </c>
      <c r="AL233" s="221">
        <f t="shared" si="11"/>
        <v>0</v>
      </c>
      <c r="AM233" s="221"/>
    </row>
    <row r="234" spans="1:39" x14ac:dyDescent="0.25">
      <c r="A234" s="77">
        <v>10104</v>
      </c>
      <c r="B234" s="166" t="s">
        <v>23</v>
      </c>
      <c r="C234" s="183">
        <v>100</v>
      </c>
      <c r="D234" s="183">
        <v>100</v>
      </c>
      <c r="E234" s="183">
        <v>100</v>
      </c>
      <c r="F234" s="183">
        <v>100</v>
      </c>
      <c r="G234" s="183">
        <v>100</v>
      </c>
      <c r="H234" s="183">
        <v>100</v>
      </c>
      <c r="I234" s="183">
        <v>100</v>
      </c>
      <c r="J234" s="183">
        <v>100</v>
      </c>
      <c r="K234" s="183">
        <v>100</v>
      </c>
      <c r="L234" s="183">
        <v>100</v>
      </c>
      <c r="M234" s="183">
        <v>100</v>
      </c>
      <c r="N234" s="183">
        <v>100</v>
      </c>
      <c r="O234" s="183">
        <v>100</v>
      </c>
      <c r="P234" s="183">
        <v>100</v>
      </c>
      <c r="Q234" s="77">
        <v>1400</v>
      </c>
      <c r="R234" s="139">
        <f t="shared" si="9"/>
        <v>1</v>
      </c>
      <c r="U234" s="38">
        <v>10104</v>
      </c>
      <c r="V234" s="38" t="s">
        <v>23</v>
      </c>
      <c r="W234" s="38">
        <v>100</v>
      </c>
      <c r="X234" s="38">
        <v>100</v>
      </c>
      <c r="Y234" s="38">
        <v>100</v>
      </c>
      <c r="Z234" s="38">
        <v>100</v>
      </c>
      <c r="AA234" s="38">
        <v>100</v>
      </c>
      <c r="AB234" s="38">
        <v>100</v>
      </c>
      <c r="AC234" s="38">
        <v>100</v>
      </c>
      <c r="AD234" s="38">
        <v>100</v>
      </c>
      <c r="AE234" s="38">
        <v>100</v>
      </c>
      <c r="AF234" s="38">
        <v>100</v>
      </c>
      <c r="AG234" s="38">
        <v>100</v>
      </c>
      <c r="AH234" s="38">
        <v>100</v>
      </c>
      <c r="AI234" s="38">
        <v>100</v>
      </c>
      <c r="AJ234" s="38">
        <v>100</v>
      </c>
      <c r="AK234" s="38">
        <f t="shared" si="10"/>
        <v>1400</v>
      </c>
      <c r="AL234" s="221">
        <f t="shared" si="11"/>
        <v>0</v>
      </c>
      <c r="AM234" s="221"/>
    </row>
    <row r="235" spans="1:39" x14ac:dyDescent="0.25">
      <c r="A235" s="77">
        <v>10105</v>
      </c>
      <c r="B235" s="166" t="s">
        <v>187</v>
      </c>
      <c r="C235" s="183">
        <v>100</v>
      </c>
      <c r="D235" s="183">
        <v>100</v>
      </c>
      <c r="E235" s="183">
        <v>100</v>
      </c>
      <c r="F235" s="183">
        <v>100</v>
      </c>
      <c r="G235" s="183">
        <v>100</v>
      </c>
      <c r="H235" s="183">
        <v>100</v>
      </c>
      <c r="I235" s="183">
        <v>100</v>
      </c>
      <c r="J235" s="183">
        <v>100</v>
      </c>
      <c r="K235" s="183">
        <v>100</v>
      </c>
      <c r="L235" s="183">
        <v>100</v>
      </c>
      <c r="M235" s="183">
        <v>100</v>
      </c>
      <c r="N235" s="183">
        <v>100</v>
      </c>
      <c r="O235" s="183">
        <v>100</v>
      </c>
      <c r="P235" s="183">
        <v>100</v>
      </c>
      <c r="Q235" s="77">
        <v>1400</v>
      </c>
      <c r="R235" s="139">
        <f t="shared" si="9"/>
        <v>1</v>
      </c>
      <c r="U235" s="38">
        <v>10105</v>
      </c>
      <c r="V235" s="38" t="s">
        <v>187</v>
      </c>
      <c r="W235" s="38">
        <v>100</v>
      </c>
      <c r="X235" s="38">
        <v>100</v>
      </c>
      <c r="Y235" s="38">
        <v>100</v>
      </c>
      <c r="Z235" s="38">
        <v>100</v>
      </c>
      <c r="AA235" s="38">
        <v>100</v>
      </c>
      <c r="AB235" s="38">
        <v>100</v>
      </c>
      <c r="AC235" s="38">
        <v>100</v>
      </c>
      <c r="AD235" s="38">
        <v>100</v>
      </c>
      <c r="AE235" s="38">
        <v>100</v>
      </c>
      <c r="AF235" s="38">
        <v>100</v>
      </c>
      <c r="AG235" s="38">
        <v>100</v>
      </c>
      <c r="AH235" s="38">
        <v>100</v>
      </c>
      <c r="AI235" s="38">
        <v>100</v>
      </c>
      <c r="AJ235" s="38">
        <v>100</v>
      </c>
      <c r="AK235" s="38">
        <f t="shared" si="10"/>
        <v>1400</v>
      </c>
      <c r="AL235" s="221">
        <f t="shared" si="11"/>
        <v>0</v>
      </c>
      <c r="AM235" s="221"/>
    </row>
    <row r="236" spans="1:39" x14ac:dyDescent="0.25">
      <c r="A236" s="77">
        <v>10106</v>
      </c>
      <c r="B236" s="166" t="s">
        <v>188</v>
      </c>
      <c r="C236" s="183">
        <v>100</v>
      </c>
      <c r="D236" s="183">
        <v>100</v>
      </c>
      <c r="E236" s="183">
        <v>100</v>
      </c>
      <c r="F236" s="183">
        <v>100</v>
      </c>
      <c r="G236" s="183">
        <v>100</v>
      </c>
      <c r="H236" s="183">
        <v>100</v>
      </c>
      <c r="I236" s="183">
        <v>100</v>
      </c>
      <c r="J236" s="183">
        <v>100</v>
      </c>
      <c r="K236" s="183">
        <v>100</v>
      </c>
      <c r="L236" s="183">
        <v>100</v>
      </c>
      <c r="M236" s="183">
        <v>100</v>
      </c>
      <c r="N236" s="183">
        <v>100</v>
      </c>
      <c r="O236" s="183">
        <v>100</v>
      </c>
      <c r="P236" s="183">
        <v>100</v>
      </c>
      <c r="Q236" s="77">
        <v>1400</v>
      </c>
      <c r="R236" s="139">
        <f t="shared" si="9"/>
        <v>1</v>
      </c>
      <c r="U236" s="38">
        <v>10106</v>
      </c>
      <c r="V236" s="38" t="s">
        <v>188</v>
      </c>
      <c r="W236" s="38">
        <v>100</v>
      </c>
      <c r="X236" s="38">
        <v>100</v>
      </c>
      <c r="Y236" s="38">
        <v>100</v>
      </c>
      <c r="Z236" s="38">
        <v>100</v>
      </c>
      <c r="AA236" s="38">
        <v>100</v>
      </c>
      <c r="AB236" s="38">
        <v>100</v>
      </c>
      <c r="AC236" s="38">
        <v>100</v>
      </c>
      <c r="AD236" s="38">
        <v>100</v>
      </c>
      <c r="AE236" s="38">
        <v>100</v>
      </c>
      <c r="AF236" s="38">
        <v>100</v>
      </c>
      <c r="AG236" s="38">
        <v>100</v>
      </c>
      <c r="AH236" s="38">
        <v>100</v>
      </c>
      <c r="AI236" s="38">
        <v>100</v>
      </c>
      <c r="AJ236" s="38">
        <v>100</v>
      </c>
      <c r="AK236" s="38">
        <f t="shared" si="10"/>
        <v>1400</v>
      </c>
      <c r="AL236" s="221">
        <f t="shared" si="11"/>
        <v>0</v>
      </c>
      <c r="AM236" s="221"/>
    </row>
    <row r="237" spans="1:39" x14ac:dyDescent="0.25">
      <c r="A237" s="77">
        <v>10107</v>
      </c>
      <c r="B237" s="166" t="s">
        <v>325</v>
      </c>
      <c r="C237" s="183">
        <v>100</v>
      </c>
      <c r="D237" s="183">
        <v>100</v>
      </c>
      <c r="E237" s="183">
        <v>100</v>
      </c>
      <c r="F237" s="183">
        <v>100</v>
      </c>
      <c r="G237" s="183">
        <v>100</v>
      </c>
      <c r="H237" s="183">
        <v>100</v>
      </c>
      <c r="I237" s="183">
        <v>100</v>
      </c>
      <c r="J237" s="183">
        <v>100</v>
      </c>
      <c r="K237" s="183">
        <v>100</v>
      </c>
      <c r="L237" s="183">
        <v>100</v>
      </c>
      <c r="M237" s="183">
        <v>100</v>
      </c>
      <c r="N237" s="183">
        <v>100</v>
      </c>
      <c r="O237" s="183">
        <v>100</v>
      </c>
      <c r="P237" s="183">
        <v>100</v>
      </c>
      <c r="Q237" s="77">
        <v>1400</v>
      </c>
      <c r="R237" s="139">
        <f t="shared" si="9"/>
        <v>1</v>
      </c>
      <c r="U237" s="38">
        <v>10107</v>
      </c>
      <c r="V237" s="38" t="s">
        <v>325</v>
      </c>
      <c r="W237" s="38">
        <v>100</v>
      </c>
      <c r="X237" s="38">
        <v>100</v>
      </c>
      <c r="Y237" s="38">
        <v>100</v>
      </c>
      <c r="Z237" s="38">
        <v>100</v>
      </c>
      <c r="AA237" s="38">
        <v>100</v>
      </c>
      <c r="AB237" s="38">
        <v>100</v>
      </c>
      <c r="AC237" s="38">
        <v>100</v>
      </c>
      <c r="AD237" s="38">
        <v>100</v>
      </c>
      <c r="AE237" s="38">
        <v>100</v>
      </c>
      <c r="AF237" s="38">
        <v>100</v>
      </c>
      <c r="AG237" s="38">
        <v>100</v>
      </c>
      <c r="AH237" s="38">
        <v>100</v>
      </c>
      <c r="AI237" s="38">
        <v>100</v>
      </c>
      <c r="AJ237" s="38">
        <v>100</v>
      </c>
      <c r="AK237" s="38">
        <f t="shared" si="10"/>
        <v>1400</v>
      </c>
      <c r="AL237" s="221">
        <f t="shared" si="11"/>
        <v>0</v>
      </c>
      <c r="AM237" s="221"/>
    </row>
    <row r="238" spans="1:39" x14ac:dyDescent="0.25">
      <c r="A238" s="77">
        <v>10108</v>
      </c>
      <c r="B238" s="166" t="s">
        <v>225</v>
      </c>
      <c r="C238" s="183">
        <v>100</v>
      </c>
      <c r="D238" s="183">
        <v>100</v>
      </c>
      <c r="E238" s="183">
        <v>100</v>
      </c>
      <c r="F238" s="183">
        <v>100</v>
      </c>
      <c r="G238" s="183">
        <v>100</v>
      </c>
      <c r="H238" s="183">
        <v>100</v>
      </c>
      <c r="I238" s="183">
        <v>100</v>
      </c>
      <c r="J238" s="183">
        <v>100</v>
      </c>
      <c r="K238" s="183">
        <v>100</v>
      </c>
      <c r="L238" s="183">
        <v>100</v>
      </c>
      <c r="M238" s="183">
        <v>100</v>
      </c>
      <c r="N238" s="183">
        <v>100</v>
      </c>
      <c r="O238" s="183">
        <v>100</v>
      </c>
      <c r="P238" s="183">
        <v>100</v>
      </c>
      <c r="Q238" s="77">
        <v>1400</v>
      </c>
      <c r="R238" s="139">
        <f t="shared" si="9"/>
        <v>1</v>
      </c>
      <c r="U238" s="38">
        <v>10108</v>
      </c>
      <c r="V238" s="38" t="s">
        <v>376</v>
      </c>
      <c r="W238" s="38">
        <v>100</v>
      </c>
      <c r="X238" s="38">
        <v>100</v>
      </c>
      <c r="Y238" s="38">
        <v>100</v>
      </c>
      <c r="Z238" s="38">
        <v>100</v>
      </c>
      <c r="AA238" s="38">
        <v>100</v>
      </c>
      <c r="AB238" s="38">
        <v>100</v>
      </c>
      <c r="AC238" s="38">
        <v>100</v>
      </c>
      <c r="AD238" s="38">
        <v>100</v>
      </c>
      <c r="AE238" s="38">
        <v>100</v>
      </c>
      <c r="AF238" s="38">
        <v>100</v>
      </c>
      <c r="AG238" s="38">
        <v>100</v>
      </c>
      <c r="AH238" s="38">
        <v>100</v>
      </c>
      <c r="AI238" s="38">
        <v>100</v>
      </c>
      <c r="AJ238" s="38">
        <v>100</v>
      </c>
      <c r="AK238" s="38">
        <f t="shared" si="10"/>
        <v>1400</v>
      </c>
      <c r="AL238" s="221">
        <f t="shared" si="11"/>
        <v>0</v>
      </c>
      <c r="AM238" s="221"/>
    </row>
    <row r="239" spans="1:39" x14ac:dyDescent="0.25">
      <c r="A239" s="77">
        <v>10109</v>
      </c>
      <c r="B239" s="166" t="s">
        <v>31</v>
      </c>
      <c r="C239" s="183">
        <v>100</v>
      </c>
      <c r="D239" s="183">
        <v>100</v>
      </c>
      <c r="E239" s="183">
        <v>100</v>
      </c>
      <c r="F239" s="183">
        <v>100</v>
      </c>
      <c r="G239" s="183">
        <v>100</v>
      </c>
      <c r="H239" s="183">
        <v>100</v>
      </c>
      <c r="I239" s="183">
        <v>100</v>
      </c>
      <c r="J239" s="183">
        <v>100</v>
      </c>
      <c r="K239" s="183">
        <v>100</v>
      </c>
      <c r="L239" s="183">
        <v>100</v>
      </c>
      <c r="M239" s="183">
        <v>100</v>
      </c>
      <c r="N239" s="183">
        <v>100</v>
      </c>
      <c r="O239" s="183">
        <v>100</v>
      </c>
      <c r="P239" s="183">
        <v>100</v>
      </c>
      <c r="Q239" s="77">
        <v>1400</v>
      </c>
      <c r="R239" s="139">
        <f t="shared" si="9"/>
        <v>1</v>
      </c>
      <c r="U239" s="38">
        <v>10109</v>
      </c>
      <c r="V239" s="38" t="s">
        <v>31</v>
      </c>
      <c r="W239" s="38">
        <v>100</v>
      </c>
      <c r="X239" s="38">
        <v>100</v>
      </c>
      <c r="Y239" s="38">
        <v>100</v>
      </c>
      <c r="Z239" s="38">
        <v>100</v>
      </c>
      <c r="AA239" s="38">
        <v>100</v>
      </c>
      <c r="AB239" s="38">
        <v>100</v>
      </c>
      <c r="AC239" s="38">
        <v>100</v>
      </c>
      <c r="AD239" s="38">
        <v>100</v>
      </c>
      <c r="AE239" s="38">
        <v>100</v>
      </c>
      <c r="AF239" s="38">
        <v>100</v>
      </c>
      <c r="AG239" s="38">
        <v>100</v>
      </c>
      <c r="AH239" s="38">
        <v>100</v>
      </c>
      <c r="AI239" s="38">
        <v>100</v>
      </c>
      <c r="AJ239" s="38">
        <v>100</v>
      </c>
      <c r="AK239" s="38">
        <f t="shared" si="10"/>
        <v>1400</v>
      </c>
      <c r="AL239" s="221">
        <f t="shared" si="11"/>
        <v>0</v>
      </c>
      <c r="AM239" s="221"/>
    </row>
    <row r="240" spans="1:39" x14ac:dyDescent="0.25">
      <c r="A240" s="77">
        <v>10201</v>
      </c>
      <c r="B240" s="166" t="s">
        <v>55</v>
      </c>
      <c r="C240" s="183">
        <v>100</v>
      </c>
      <c r="D240" s="183">
        <v>100</v>
      </c>
      <c r="E240" s="183">
        <v>100</v>
      </c>
      <c r="F240" s="183">
        <v>100</v>
      </c>
      <c r="G240" s="183">
        <v>100</v>
      </c>
      <c r="H240" s="183">
        <v>100</v>
      </c>
      <c r="I240" s="183">
        <v>100</v>
      </c>
      <c r="J240" s="183">
        <v>100</v>
      </c>
      <c r="K240" s="183">
        <v>100</v>
      </c>
      <c r="L240" s="183">
        <v>100</v>
      </c>
      <c r="M240" s="183">
        <v>100</v>
      </c>
      <c r="N240" s="183">
        <v>100</v>
      </c>
      <c r="O240" s="183">
        <v>100</v>
      </c>
      <c r="P240" s="183">
        <v>100</v>
      </c>
      <c r="Q240" s="77">
        <v>1400</v>
      </c>
      <c r="R240" s="139">
        <f t="shared" si="9"/>
        <v>1</v>
      </c>
      <c r="U240" s="38">
        <v>10201</v>
      </c>
      <c r="V240" s="38" t="s">
        <v>55</v>
      </c>
      <c r="W240" s="38">
        <v>100</v>
      </c>
      <c r="X240" s="38">
        <v>100</v>
      </c>
      <c r="Y240" s="38">
        <v>100</v>
      </c>
      <c r="Z240" s="38">
        <v>100</v>
      </c>
      <c r="AA240" s="38">
        <v>100</v>
      </c>
      <c r="AB240" s="38">
        <v>100</v>
      </c>
      <c r="AC240" s="38">
        <v>100</v>
      </c>
      <c r="AD240" s="38">
        <v>100</v>
      </c>
      <c r="AE240" s="38">
        <v>100</v>
      </c>
      <c r="AF240" s="38">
        <v>100</v>
      </c>
      <c r="AG240" s="38">
        <v>100</v>
      </c>
      <c r="AH240" s="38">
        <v>100</v>
      </c>
      <c r="AI240" s="38">
        <v>100</v>
      </c>
      <c r="AJ240" s="38">
        <v>100</v>
      </c>
      <c r="AK240" s="38">
        <f t="shared" si="10"/>
        <v>1400</v>
      </c>
      <c r="AL240" s="221">
        <f t="shared" si="11"/>
        <v>0</v>
      </c>
      <c r="AM240" s="221"/>
    </row>
    <row r="241" spans="1:39" x14ac:dyDescent="0.25">
      <c r="A241" s="77">
        <v>10202</v>
      </c>
      <c r="B241" s="166" t="s">
        <v>218</v>
      </c>
      <c r="C241" s="183">
        <v>100</v>
      </c>
      <c r="D241" s="183">
        <v>100</v>
      </c>
      <c r="E241" s="183">
        <v>100</v>
      </c>
      <c r="F241" s="183">
        <v>100</v>
      </c>
      <c r="G241" s="183">
        <v>100</v>
      </c>
      <c r="H241" s="183">
        <v>100</v>
      </c>
      <c r="I241" s="183">
        <v>100</v>
      </c>
      <c r="J241" s="183">
        <v>100</v>
      </c>
      <c r="K241" s="183">
        <v>100</v>
      </c>
      <c r="L241" s="183">
        <v>100</v>
      </c>
      <c r="M241" s="183">
        <v>100</v>
      </c>
      <c r="N241" s="183">
        <v>100</v>
      </c>
      <c r="O241" s="183">
        <v>100</v>
      </c>
      <c r="P241" s="183">
        <v>100</v>
      </c>
      <c r="Q241" s="77">
        <v>1400</v>
      </c>
      <c r="R241" s="139">
        <f t="shared" si="9"/>
        <v>1</v>
      </c>
      <c r="U241" s="38">
        <v>10202</v>
      </c>
      <c r="V241" s="38" t="s">
        <v>218</v>
      </c>
      <c r="W241" s="38">
        <v>100</v>
      </c>
      <c r="X241" s="38">
        <v>100</v>
      </c>
      <c r="Y241" s="38">
        <v>100</v>
      </c>
      <c r="Z241" s="38">
        <v>100</v>
      </c>
      <c r="AA241" s="38">
        <v>100</v>
      </c>
      <c r="AB241" s="38">
        <v>100</v>
      </c>
      <c r="AC241" s="38">
        <v>100</v>
      </c>
      <c r="AD241" s="38">
        <v>100</v>
      </c>
      <c r="AE241" s="38">
        <v>100</v>
      </c>
      <c r="AF241" s="38">
        <v>100</v>
      </c>
      <c r="AG241" s="38">
        <v>100</v>
      </c>
      <c r="AH241" s="38">
        <v>100</v>
      </c>
      <c r="AI241" s="38">
        <v>100</v>
      </c>
      <c r="AJ241" s="38">
        <v>100</v>
      </c>
      <c r="AK241" s="38">
        <f t="shared" si="10"/>
        <v>1400</v>
      </c>
      <c r="AL241" s="221">
        <f t="shared" si="11"/>
        <v>0</v>
      </c>
      <c r="AM241" s="221"/>
    </row>
    <row r="242" spans="1:39" x14ac:dyDescent="0.25">
      <c r="A242" s="77">
        <v>10203</v>
      </c>
      <c r="B242" s="166" t="s">
        <v>189</v>
      </c>
      <c r="C242" s="183">
        <v>100</v>
      </c>
      <c r="D242" s="183">
        <v>100</v>
      </c>
      <c r="E242" s="183">
        <v>100</v>
      </c>
      <c r="F242" s="183">
        <v>100</v>
      </c>
      <c r="G242" s="183">
        <v>100</v>
      </c>
      <c r="H242" s="183">
        <v>100</v>
      </c>
      <c r="I242" s="183">
        <v>100</v>
      </c>
      <c r="J242" s="183">
        <v>100</v>
      </c>
      <c r="K242" s="183">
        <v>100</v>
      </c>
      <c r="L242" s="183">
        <v>100</v>
      </c>
      <c r="M242" s="183">
        <v>100</v>
      </c>
      <c r="N242" s="183">
        <v>100</v>
      </c>
      <c r="O242" s="183">
        <v>100</v>
      </c>
      <c r="P242" s="183">
        <v>100</v>
      </c>
      <c r="Q242" s="77">
        <v>1400</v>
      </c>
      <c r="R242" s="139">
        <f t="shared" si="9"/>
        <v>1</v>
      </c>
      <c r="U242" s="38">
        <v>10203</v>
      </c>
      <c r="V242" s="38" t="s">
        <v>189</v>
      </c>
      <c r="W242" s="38">
        <v>100</v>
      </c>
      <c r="X242" s="38">
        <v>100</v>
      </c>
      <c r="Y242" s="38">
        <v>100</v>
      </c>
      <c r="Z242" s="38">
        <v>100</v>
      </c>
      <c r="AA242" s="38">
        <v>100</v>
      </c>
      <c r="AB242" s="38">
        <v>100</v>
      </c>
      <c r="AC242" s="38">
        <v>100</v>
      </c>
      <c r="AD242" s="38">
        <v>100</v>
      </c>
      <c r="AE242" s="38">
        <v>100</v>
      </c>
      <c r="AF242" s="38">
        <v>100</v>
      </c>
      <c r="AG242" s="38">
        <v>100</v>
      </c>
      <c r="AH242" s="38">
        <v>100</v>
      </c>
      <c r="AI242" s="38">
        <v>100</v>
      </c>
      <c r="AJ242" s="38">
        <v>100</v>
      </c>
      <c r="AK242" s="38">
        <f t="shared" si="10"/>
        <v>1400</v>
      </c>
      <c r="AL242" s="221">
        <f t="shared" si="11"/>
        <v>0</v>
      </c>
      <c r="AM242" s="221"/>
    </row>
    <row r="243" spans="1:39" x14ac:dyDescent="0.25">
      <c r="A243" s="77">
        <v>10204</v>
      </c>
      <c r="B243" s="166" t="s">
        <v>271</v>
      </c>
      <c r="C243" s="183">
        <v>100</v>
      </c>
      <c r="D243" s="183">
        <v>100</v>
      </c>
      <c r="E243" s="183">
        <v>100</v>
      </c>
      <c r="F243" s="183">
        <v>100</v>
      </c>
      <c r="G243" s="183">
        <v>100</v>
      </c>
      <c r="H243" s="183">
        <v>100</v>
      </c>
      <c r="I243" s="183">
        <v>100</v>
      </c>
      <c r="J243" s="183">
        <v>100</v>
      </c>
      <c r="K243" s="183">
        <v>100</v>
      </c>
      <c r="L243" s="183">
        <v>100</v>
      </c>
      <c r="M243" s="183">
        <v>100</v>
      </c>
      <c r="N243" s="183">
        <v>100</v>
      </c>
      <c r="O243" s="183">
        <v>100</v>
      </c>
      <c r="P243" s="183">
        <v>100</v>
      </c>
      <c r="Q243" s="77">
        <v>1400</v>
      </c>
      <c r="R243" s="139">
        <f t="shared" si="9"/>
        <v>1</v>
      </c>
      <c r="U243" s="38">
        <v>10204</v>
      </c>
      <c r="V243" s="38" t="s">
        <v>364</v>
      </c>
      <c r="W243" s="38">
        <v>100</v>
      </c>
      <c r="X243" s="38">
        <v>100</v>
      </c>
      <c r="Y243" s="38">
        <v>100</v>
      </c>
      <c r="Z243" s="38">
        <v>100</v>
      </c>
      <c r="AA243" s="38">
        <v>100</v>
      </c>
      <c r="AB243" s="38">
        <v>100</v>
      </c>
      <c r="AC243" s="38">
        <v>100</v>
      </c>
      <c r="AD243" s="38">
        <v>100</v>
      </c>
      <c r="AE243" s="38">
        <v>100</v>
      </c>
      <c r="AF243" s="38">
        <v>100</v>
      </c>
      <c r="AG243" s="38">
        <v>100</v>
      </c>
      <c r="AH243" s="38">
        <v>100</v>
      </c>
      <c r="AI243" s="38">
        <v>100</v>
      </c>
      <c r="AJ243" s="38">
        <v>100</v>
      </c>
      <c r="AK243" s="38">
        <f t="shared" si="10"/>
        <v>1400</v>
      </c>
      <c r="AL243" s="221">
        <f t="shared" si="11"/>
        <v>0</v>
      </c>
      <c r="AM243" s="221"/>
    </row>
    <row r="244" spans="1:39" x14ac:dyDescent="0.25">
      <c r="A244" s="77">
        <v>10205</v>
      </c>
      <c r="B244" s="166" t="s">
        <v>190</v>
      </c>
      <c r="C244" s="183">
        <v>100</v>
      </c>
      <c r="D244" s="183">
        <v>100</v>
      </c>
      <c r="E244" s="183">
        <v>100</v>
      </c>
      <c r="F244" s="183">
        <v>100</v>
      </c>
      <c r="G244" s="183">
        <v>100</v>
      </c>
      <c r="H244" s="183">
        <v>100</v>
      </c>
      <c r="I244" s="183">
        <v>100</v>
      </c>
      <c r="J244" s="183">
        <v>100</v>
      </c>
      <c r="K244" s="183">
        <v>100</v>
      </c>
      <c r="L244" s="183">
        <v>100</v>
      </c>
      <c r="M244" s="183">
        <v>100</v>
      </c>
      <c r="N244" s="183">
        <v>100</v>
      </c>
      <c r="O244" s="183">
        <v>100</v>
      </c>
      <c r="P244" s="183">
        <v>100</v>
      </c>
      <c r="Q244" s="77">
        <v>1400</v>
      </c>
      <c r="R244" s="139">
        <f t="shared" si="9"/>
        <v>1</v>
      </c>
      <c r="U244" s="38">
        <v>10205</v>
      </c>
      <c r="V244" s="38" t="s">
        <v>190</v>
      </c>
      <c r="W244" s="38">
        <v>100</v>
      </c>
      <c r="X244" s="38">
        <v>100</v>
      </c>
      <c r="Y244" s="38">
        <v>100</v>
      </c>
      <c r="Z244" s="38">
        <v>100</v>
      </c>
      <c r="AA244" s="38">
        <v>100</v>
      </c>
      <c r="AB244" s="38">
        <v>100</v>
      </c>
      <c r="AC244" s="38">
        <v>100</v>
      </c>
      <c r="AD244" s="38">
        <v>100</v>
      </c>
      <c r="AE244" s="38">
        <v>100</v>
      </c>
      <c r="AF244" s="38">
        <v>100</v>
      </c>
      <c r="AG244" s="38">
        <v>100</v>
      </c>
      <c r="AH244" s="38">
        <v>100</v>
      </c>
      <c r="AI244" s="38">
        <v>100</v>
      </c>
      <c r="AJ244" s="38">
        <v>100</v>
      </c>
      <c r="AK244" s="38">
        <f t="shared" si="10"/>
        <v>1400</v>
      </c>
      <c r="AL244" s="221">
        <f t="shared" si="11"/>
        <v>0</v>
      </c>
      <c r="AM244" s="221"/>
    </row>
    <row r="245" spans="1:39" x14ac:dyDescent="0.25">
      <c r="A245" s="77">
        <v>10206</v>
      </c>
      <c r="B245" s="166" t="s">
        <v>262</v>
      </c>
      <c r="C245" s="183">
        <v>100</v>
      </c>
      <c r="D245" s="183">
        <v>100</v>
      </c>
      <c r="E245" s="183">
        <v>100</v>
      </c>
      <c r="F245" s="183">
        <v>100</v>
      </c>
      <c r="G245" s="183">
        <v>100</v>
      </c>
      <c r="H245" s="183">
        <v>100</v>
      </c>
      <c r="I245" s="183">
        <v>100</v>
      </c>
      <c r="J245" s="183">
        <v>100</v>
      </c>
      <c r="K245" s="183">
        <v>100</v>
      </c>
      <c r="L245" s="183">
        <v>100</v>
      </c>
      <c r="M245" s="183">
        <v>100</v>
      </c>
      <c r="N245" s="183">
        <v>100</v>
      </c>
      <c r="O245" s="183">
        <v>100</v>
      </c>
      <c r="P245" s="183">
        <v>100</v>
      </c>
      <c r="Q245" s="77">
        <v>1400</v>
      </c>
      <c r="R245" s="139">
        <f t="shared" si="9"/>
        <v>1</v>
      </c>
      <c r="U245" s="38">
        <v>10206</v>
      </c>
      <c r="V245" s="38" t="s">
        <v>365</v>
      </c>
      <c r="W245" s="38">
        <v>100</v>
      </c>
      <c r="X245" s="38">
        <v>100</v>
      </c>
      <c r="Y245" s="38">
        <v>100</v>
      </c>
      <c r="Z245" s="38">
        <v>100</v>
      </c>
      <c r="AA245" s="38">
        <v>100</v>
      </c>
      <c r="AB245" s="38">
        <v>100</v>
      </c>
      <c r="AC245" s="38">
        <v>100</v>
      </c>
      <c r="AD245" s="38">
        <v>100</v>
      </c>
      <c r="AE245" s="38">
        <v>100</v>
      </c>
      <c r="AF245" s="38">
        <v>100</v>
      </c>
      <c r="AG245" s="38">
        <v>100</v>
      </c>
      <c r="AH245" s="38">
        <v>100</v>
      </c>
      <c r="AI245" s="38">
        <v>100</v>
      </c>
      <c r="AJ245" s="38">
        <v>100</v>
      </c>
      <c r="AK245" s="38">
        <f t="shared" si="10"/>
        <v>1400</v>
      </c>
      <c r="AL245" s="221">
        <f t="shared" si="11"/>
        <v>0</v>
      </c>
      <c r="AM245" s="221"/>
    </row>
    <row r="246" spans="1:39" x14ac:dyDescent="0.25">
      <c r="A246" s="77">
        <v>10207</v>
      </c>
      <c r="B246" s="166" t="s">
        <v>83</v>
      </c>
      <c r="C246" s="183">
        <v>100</v>
      </c>
      <c r="D246" s="183">
        <v>100</v>
      </c>
      <c r="E246" s="183">
        <v>100</v>
      </c>
      <c r="F246" s="183">
        <v>100</v>
      </c>
      <c r="G246" s="183">
        <v>100</v>
      </c>
      <c r="H246" s="183">
        <v>100</v>
      </c>
      <c r="I246" s="183">
        <v>100</v>
      </c>
      <c r="J246" s="183">
        <v>100</v>
      </c>
      <c r="K246" s="183">
        <v>100</v>
      </c>
      <c r="L246" s="183">
        <v>100</v>
      </c>
      <c r="M246" s="183">
        <v>100</v>
      </c>
      <c r="N246" s="183">
        <v>100</v>
      </c>
      <c r="O246" s="183">
        <v>100</v>
      </c>
      <c r="P246" s="183">
        <v>100</v>
      </c>
      <c r="Q246" s="77">
        <v>1400</v>
      </c>
      <c r="R246" s="139">
        <f t="shared" si="9"/>
        <v>1</v>
      </c>
      <c r="U246" s="38">
        <v>10207</v>
      </c>
      <c r="V246" s="38" t="s">
        <v>366</v>
      </c>
      <c r="W246" s="38">
        <v>100</v>
      </c>
      <c r="X246" s="38">
        <v>100</v>
      </c>
      <c r="Y246" s="38">
        <v>100</v>
      </c>
      <c r="Z246" s="38">
        <v>100</v>
      </c>
      <c r="AA246" s="38">
        <v>100</v>
      </c>
      <c r="AB246" s="38">
        <v>100</v>
      </c>
      <c r="AC246" s="38">
        <v>100</v>
      </c>
      <c r="AD246" s="38">
        <v>100</v>
      </c>
      <c r="AE246" s="38">
        <v>100</v>
      </c>
      <c r="AF246" s="38">
        <v>100</v>
      </c>
      <c r="AG246" s="38">
        <v>100</v>
      </c>
      <c r="AH246" s="38">
        <v>100</v>
      </c>
      <c r="AI246" s="38">
        <v>100</v>
      </c>
      <c r="AJ246" s="38">
        <v>100</v>
      </c>
      <c r="AK246" s="38">
        <f t="shared" si="10"/>
        <v>1400</v>
      </c>
      <c r="AL246" s="221">
        <f t="shared" si="11"/>
        <v>0</v>
      </c>
      <c r="AM246" s="221"/>
    </row>
    <row r="247" spans="1:39" x14ac:dyDescent="0.25">
      <c r="A247" s="77">
        <v>10208</v>
      </c>
      <c r="B247" s="166" t="s">
        <v>28</v>
      </c>
      <c r="C247" s="183">
        <v>100</v>
      </c>
      <c r="D247" s="183">
        <v>100</v>
      </c>
      <c r="E247" s="183">
        <v>100</v>
      </c>
      <c r="F247" s="183">
        <v>100</v>
      </c>
      <c r="G247" s="183">
        <v>100</v>
      </c>
      <c r="H247" s="183">
        <v>100</v>
      </c>
      <c r="I247" s="183">
        <v>100</v>
      </c>
      <c r="J247" s="183">
        <v>100</v>
      </c>
      <c r="K247" s="183">
        <v>100</v>
      </c>
      <c r="L247" s="183">
        <v>100</v>
      </c>
      <c r="M247" s="183">
        <v>100</v>
      </c>
      <c r="N247" s="183">
        <v>100</v>
      </c>
      <c r="O247" s="183">
        <v>100</v>
      </c>
      <c r="P247" s="183">
        <v>100</v>
      </c>
      <c r="Q247" s="77">
        <v>1400</v>
      </c>
      <c r="R247" s="139">
        <f t="shared" si="9"/>
        <v>1</v>
      </c>
      <c r="U247" s="38">
        <v>10208</v>
      </c>
      <c r="V247" s="38" t="s">
        <v>377</v>
      </c>
      <c r="W247" s="38">
        <v>100</v>
      </c>
      <c r="X247" s="38">
        <v>100</v>
      </c>
      <c r="Y247" s="38">
        <v>100</v>
      </c>
      <c r="Z247" s="38">
        <v>100</v>
      </c>
      <c r="AA247" s="38">
        <v>100</v>
      </c>
      <c r="AB247" s="38">
        <v>100</v>
      </c>
      <c r="AC247" s="38">
        <v>100</v>
      </c>
      <c r="AD247" s="38">
        <v>100</v>
      </c>
      <c r="AE247" s="38">
        <v>100</v>
      </c>
      <c r="AF247" s="38">
        <v>100</v>
      </c>
      <c r="AG247" s="38">
        <v>100</v>
      </c>
      <c r="AH247" s="38">
        <v>100</v>
      </c>
      <c r="AI247" s="38">
        <v>100</v>
      </c>
      <c r="AJ247" s="38">
        <v>100</v>
      </c>
      <c r="AK247" s="38">
        <f t="shared" si="10"/>
        <v>1400</v>
      </c>
      <c r="AL247" s="221">
        <f t="shared" si="11"/>
        <v>0</v>
      </c>
      <c r="AM247" s="221"/>
    </row>
    <row r="248" spans="1:39" x14ac:dyDescent="0.25">
      <c r="A248" s="77">
        <v>10209</v>
      </c>
      <c r="B248" s="166" t="s">
        <v>25</v>
      </c>
      <c r="C248" s="183">
        <v>100</v>
      </c>
      <c r="D248" s="183">
        <v>100</v>
      </c>
      <c r="E248" s="183">
        <v>100</v>
      </c>
      <c r="F248" s="183">
        <v>100</v>
      </c>
      <c r="G248" s="183">
        <v>100</v>
      </c>
      <c r="H248" s="183">
        <v>100</v>
      </c>
      <c r="I248" s="183">
        <v>100</v>
      </c>
      <c r="J248" s="183">
        <v>100</v>
      </c>
      <c r="K248" s="183">
        <v>100</v>
      </c>
      <c r="L248" s="183">
        <v>100</v>
      </c>
      <c r="M248" s="183">
        <v>100</v>
      </c>
      <c r="N248" s="183">
        <v>100</v>
      </c>
      <c r="O248" s="183">
        <v>100</v>
      </c>
      <c r="P248" s="183">
        <v>100</v>
      </c>
      <c r="Q248" s="77">
        <v>1400</v>
      </c>
      <c r="R248" s="139">
        <f t="shared" si="9"/>
        <v>1</v>
      </c>
      <c r="U248" s="38">
        <v>10209</v>
      </c>
      <c r="V248" s="38" t="s">
        <v>25</v>
      </c>
      <c r="W248" s="38">
        <v>100</v>
      </c>
      <c r="X248" s="38">
        <v>100</v>
      </c>
      <c r="Y248" s="38">
        <v>100</v>
      </c>
      <c r="Z248" s="38">
        <v>100</v>
      </c>
      <c r="AA248" s="38">
        <v>100</v>
      </c>
      <c r="AB248" s="38">
        <v>100</v>
      </c>
      <c r="AC248" s="38">
        <v>100</v>
      </c>
      <c r="AD248" s="38">
        <v>100</v>
      </c>
      <c r="AE248" s="38">
        <v>100</v>
      </c>
      <c r="AF248" s="38">
        <v>100</v>
      </c>
      <c r="AG248" s="38">
        <v>100</v>
      </c>
      <c r="AH248" s="38">
        <v>100</v>
      </c>
      <c r="AI248" s="38">
        <v>100</v>
      </c>
      <c r="AJ248" s="38">
        <v>100</v>
      </c>
      <c r="AK248" s="38">
        <f t="shared" si="10"/>
        <v>1400</v>
      </c>
      <c r="AL248" s="221">
        <f t="shared" si="11"/>
        <v>0</v>
      </c>
      <c r="AM248" s="221"/>
    </row>
    <row r="249" spans="1:39" x14ac:dyDescent="0.25">
      <c r="A249" s="77">
        <v>10210</v>
      </c>
      <c r="B249" s="166" t="s">
        <v>140</v>
      </c>
      <c r="C249" s="183">
        <v>100</v>
      </c>
      <c r="D249" s="183">
        <v>100</v>
      </c>
      <c r="E249" s="183">
        <v>100</v>
      </c>
      <c r="F249" s="183">
        <v>100</v>
      </c>
      <c r="G249" s="183">
        <v>100</v>
      </c>
      <c r="H249" s="183">
        <v>100</v>
      </c>
      <c r="I249" s="183">
        <v>100</v>
      </c>
      <c r="J249" s="183">
        <v>100</v>
      </c>
      <c r="K249" s="183">
        <v>100</v>
      </c>
      <c r="L249" s="183">
        <v>100</v>
      </c>
      <c r="M249" s="183">
        <v>100</v>
      </c>
      <c r="N249" s="183">
        <v>100</v>
      </c>
      <c r="O249" s="183">
        <v>100</v>
      </c>
      <c r="P249" s="183">
        <v>100</v>
      </c>
      <c r="Q249" s="77">
        <v>1400</v>
      </c>
      <c r="R249" s="139">
        <f t="shared" si="9"/>
        <v>1</v>
      </c>
      <c r="U249" s="38">
        <v>10210</v>
      </c>
      <c r="V249" s="38" t="s">
        <v>140</v>
      </c>
      <c r="W249" s="38">
        <v>100</v>
      </c>
      <c r="X249" s="38">
        <v>100</v>
      </c>
      <c r="Y249" s="38">
        <v>100</v>
      </c>
      <c r="Z249" s="38">
        <v>100</v>
      </c>
      <c r="AA249" s="38">
        <v>100</v>
      </c>
      <c r="AB249" s="38">
        <v>100</v>
      </c>
      <c r="AC249" s="38">
        <v>100</v>
      </c>
      <c r="AD249" s="38">
        <v>100</v>
      </c>
      <c r="AE249" s="38">
        <v>100</v>
      </c>
      <c r="AF249" s="38">
        <v>100</v>
      </c>
      <c r="AG249" s="38">
        <v>100</v>
      </c>
      <c r="AH249" s="38">
        <v>100</v>
      </c>
      <c r="AI249" s="38">
        <v>100</v>
      </c>
      <c r="AJ249" s="38">
        <v>100</v>
      </c>
      <c r="AK249" s="38">
        <f t="shared" si="10"/>
        <v>1400</v>
      </c>
      <c r="AL249" s="221">
        <f t="shared" si="11"/>
        <v>0</v>
      </c>
      <c r="AM249" s="221"/>
    </row>
    <row r="250" spans="1:39" x14ac:dyDescent="0.25">
      <c r="A250" s="77">
        <v>10301</v>
      </c>
      <c r="B250" s="166" t="s">
        <v>215</v>
      </c>
      <c r="C250" s="183">
        <v>100</v>
      </c>
      <c r="D250" s="183">
        <v>100</v>
      </c>
      <c r="E250" s="183">
        <v>100</v>
      </c>
      <c r="F250" s="183">
        <v>100</v>
      </c>
      <c r="G250" s="183">
        <v>100</v>
      </c>
      <c r="H250" s="183">
        <v>100</v>
      </c>
      <c r="I250" s="183">
        <v>100</v>
      </c>
      <c r="J250" s="183">
        <v>100</v>
      </c>
      <c r="K250" s="183">
        <v>100</v>
      </c>
      <c r="L250" s="183">
        <v>100</v>
      </c>
      <c r="M250" s="183">
        <v>100</v>
      </c>
      <c r="N250" s="183">
        <v>100</v>
      </c>
      <c r="O250" s="183">
        <v>100</v>
      </c>
      <c r="P250" s="183">
        <v>100</v>
      </c>
      <c r="Q250" s="77">
        <v>1400</v>
      </c>
      <c r="R250" s="139">
        <f t="shared" si="9"/>
        <v>1</v>
      </c>
      <c r="U250" s="38">
        <v>10301</v>
      </c>
      <c r="V250" s="38" t="s">
        <v>215</v>
      </c>
      <c r="W250" s="38">
        <v>100</v>
      </c>
      <c r="X250" s="38">
        <v>100</v>
      </c>
      <c r="Y250" s="38">
        <v>100</v>
      </c>
      <c r="Z250" s="38">
        <v>100</v>
      </c>
      <c r="AA250" s="38">
        <v>100</v>
      </c>
      <c r="AB250" s="38">
        <v>100</v>
      </c>
      <c r="AC250" s="38">
        <v>100</v>
      </c>
      <c r="AD250" s="38">
        <v>100</v>
      </c>
      <c r="AE250" s="38">
        <v>100</v>
      </c>
      <c r="AF250" s="38">
        <v>100</v>
      </c>
      <c r="AG250" s="38">
        <v>100</v>
      </c>
      <c r="AH250" s="38">
        <v>100</v>
      </c>
      <c r="AI250" s="38">
        <v>100</v>
      </c>
      <c r="AJ250" s="38">
        <v>100</v>
      </c>
      <c r="AK250" s="38">
        <f t="shared" si="10"/>
        <v>1400</v>
      </c>
      <c r="AL250" s="221">
        <f t="shared" si="11"/>
        <v>0</v>
      </c>
      <c r="AM250" s="221"/>
    </row>
    <row r="251" spans="1:39" x14ac:dyDescent="0.25">
      <c r="A251" s="77">
        <v>10302</v>
      </c>
      <c r="B251" s="166" t="s">
        <v>326</v>
      </c>
      <c r="C251" s="183">
        <v>100</v>
      </c>
      <c r="D251" s="183">
        <v>100</v>
      </c>
      <c r="E251" s="183">
        <v>100</v>
      </c>
      <c r="F251" s="183">
        <v>100</v>
      </c>
      <c r="G251" s="183">
        <v>100</v>
      </c>
      <c r="H251" s="183">
        <v>100</v>
      </c>
      <c r="I251" s="183">
        <v>100</v>
      </c>
      <c r="J251" s="183">
        <v>100</v>
      </c>
      <c r="K251" s="183">
        <v>100</v>
      </c>
      <c r="L251" s="183">
        <v>100</v>
      </c>
      <c r="M251" s="183">
        <v>100</v>
      </c>
      <c r="N251" s="183">
        <v>100</v>
      </c>
      <c r="O251" s="183">
        <v>100</v>
      </c>
      <c r="P251" s="183">
        <v>100</v>
      </c>
      <c r="Q251" s="77">
        <v>1400</v>
      </c>
      <c r="R251" s="139">
        <f t="shared" si="9"/>
        <v>1</v>
      </c>
      <c r="U251" s="38">
        <v>10302</v>
      </c>
      <c r="V251" s="38" t="s">
        <v>326</v>
      </c>
      <c r="W251" s="38">
        <v>100</v>
      </c>
      <c r="X251" s="38">
        <v>100</v>
      </c>
      <c r="Y251" s="38">
        <v>100</v>
      </c>
      <c r="Z251" s="38">
        <v>100</v>
      </c>
      <c r="AA251" s="38">
        <v>100</v>
      </c>
      <c r="AB251" s="38">
        <v>100</v>
      </c>
      <c r="AC251" s="38">
        <v>100</v>
      </c>
      <c r="AD251" s="38">
        <v>100</v>
      </c>
      <c r="AE251" s="38">
        <v>100</v>
      </c>
      <c r="AF251" s="38">
        <v>100</v>
      </c>
      <c r="AG251" s="38">
        <v>100</v>
      </c>
      <c r="AH251" s="38">
        <v>100</v>
      </c>
      <c r="AI251" s="38">
        <v>100</v>
      </c>
      <c r="AJ251" s="38">
        <v>100</v>
      </c>
      <c r="AK251" s="38">
        <f t="shared" si="10"/>
        <v>1400</v>
      </c>
      <c r="AL251" s="221">
        <f t="shared" si="11"/>
        <v>0</v>
      </c>
      <c r="AM251" s="221"/>
    </row>
    <row r="252" spans="1:39" x14ac:dyDescent="0.25">
      <c r="A252" s="77">
        <v>10303</v>
      </c>
      <c r="B252" s="166" t="s">
        <v>205</v>
      </c>
      <c r="C252" s="183">
        <v>100</v>
      </c>
      <c r="D252" s="183">
        <v>100</v>
      </c>
      <c r="E252" s="183">
        <v>100</v>
      </c>
      <c r="F252" s="183">
        <v>100</v>
      </c>
      <c r="G252" s="183">
        <v>100</v>
      </c>
      <c r="H252" s="183">
        <v>100</v>
      </c>
      <c r="I252" s="183">
        <v>100</v>
      </c>
      <c r="J252" s="183">
        <v>100</v>
      </c>
      <c r="K252" s="183">
        <v>100</v>
      </c>
      <c r="L252" s="183">
        <v>100</v>
      </c>
      <c r="M252" s="183">
        <v>100</v>
      </c>
      <c r="N252" s="183">
        <v>100</v>
      </c>
      <c r="O252" s="183">
        <v>100</v>
      </c>
      <c r="P252" s="183">
        <v>100</v>
      </c>
      <c r="Q252" s="77">
        <v>1400</v>
      </c>
      <c r="R252" s="139">
        <f t="shared" si="9"/>
        <v>1</v>
      </c>
      <c r="U252" s="38">
        <v>10303</v>
      </c>
      <c r="V252" s="38" t="s">
        <v>205</v>
      </c>
      <c r="W252" s="38">
        <v>100</v>
      </c>
      <c r="X252" s="38">
        <v>100</v>
      </c>
      <c r="Y252" s="38">
        <v>100</v>
      </c>
      <c r="Z252" s="38">
        <v>100</v>
      </c>
      <c r="AA252" s="38">
        <v>100</v>
      </c>
      <c r="AB252" s="38">
        <v>100</v>
      </c>
      <c r="AC252" s="38">
        <v>100</v>
      </c>
      <c r="AD252" s="38">
        <v>100</v>
      </c>
      <c r="AE252" s="38">
        <v>100</v>
      </c>
      <c r="AF252" s="38">
        <v>100</v>
      </c>
      <c r="AG252" s="38">
        <v>100</v>
      </c>
      <c r="AH252" s="38">
        <v>100</v>
      </c>
      <c r="AI252" s="38">
        <v>100</v>
      </c>
      <c r="AJ252" s="38">
        <v>100</v>
      </c>
      <c r="AK252" s="38">
        <f t="shared" si="10"/>
        <v>1400</v>
      </c>
      <c r="AL252" s="221">
        <f t="shared" si="11"/>
        <v>0</v>
      </c>
      <c r="AM252" s="221"/>
    </row>
    <row r="253" spans="1:39" x14ac:dyDescent="0.25">
      <c r="A253" s="77">
        <v>10304</v>
      </c>
      <c r="B253" s="166" t="s">
        <v>59</v>
      </c>
      <c r="C253" s="183">
        <v>100</v>
      </c>
      <c r="D253" s="183">
        <v>100</v>
      </c>
      <c r="E253" s="183">
        <v>100</v>
      </c>
      <c r="F253" s="183">
        <v>100</v>
      </c>
      <c r="G253" s="183">
        <v>100</v>
      </c>
      <c r="H253" s="183">
        <v>50</v>
      </c>
      <c r="I253" s="183">
        <v>50</v>
      </c>
      <c r="J253" s="183">
        <v>50</v>
      </c>
      <c r="K253" s="183">
        <v>50</v>
      </c>
      <c r="L253" s="183">
        <v>50</v>
      </c>
      <c r="M253" s="183">
        <v>50</v>
      </c>
      <c r="N253" s="183">
        <v>50</v>
      </c>
      <c r="O253" s="183">
        <v>-100</v>
      </c>
      <c r="P253" s="183">
        <v>-100</v>
      </c>
      <c r="Q253" s="77">
        <v>650</v>
      </c>
      <c r="R253" s="139">
        <f t="shared" si="9"/>
        <v>0.71153846153846156</v>
      </c>
      <c r="U253" s="38">
        <v>10304</v>
      </c>
      <c r="V253" s="38" t="s">
        <v>59</v>
      </c>
      <c r="W253" s="38">
        <v>100</v>
      </c>
      <c r="X253" s="38">
        <v>100</v>
      </c>
      <c r="Y253" s="38">
        <v>100</v>
      </c>
      <c r="Z253" s="38">
        <v>100</v>
      </c>
      <c r="AA253" s="38">
        <v>100</v>
      </c>
      <c r="AB253" s="38">
        <v>50</v>
      </c>
      <c r="AC253" s="38">
        <v>50</v>
      </c>
      <c r="AD253" s="38">
        <v>50</v>
      </c>
      <c r="AE253" s="38">
        <v>50</v>
      </c>
      <c r="AF253" s="38">
        <v>50</v>
      </c>
      <c r="AG253" s="38">
        <v>50</v>
      </c>
      <c r="AH253" s="38">
        <v>50</v>
      </c>
      <c r="AI253" s="38">
        <v>-100</v>
      </c>
      <c r="AJ253" s="38">
        <v>-100</v>
      </c>
      <c r="AK253" s="38">
        <f t="shared" si="10"/>
        <v>650</v>
      </c>
      <c r="AL253" s="221">
        <f t="shared" si="11"/>
        <v>0</v>
      </c>
      <c r="AM253" s="221"/>
    </row>
    <row r="254" spans="1:39" x14ac:dyDescent="0.25">
      <c r="A254" s="77">
        <v>10305</v>
      </c>
      <c r="B254" s="166" t="s">
        <v>327</v>
      </c>
      <c r="C254" s="183">
        <v>100</v>
      </c>
      <c r="D254" s="183">
        <v>100</v>
      </c>
      <c r="E254" s="183">
        <v>100</v>
      </c>
      <c r="F254" s="183">
        <v>100</v>
      </c>
      <c r="G254" s="183">
        <v>100</v>
      </c>
      <c r="H254" s="183">
        <v>100</v>
      </c>
      <c r="I254" s="183">
        <v>100</v>
      </c>
      <c r="J254" s="183">
        <v>100</v>
      </c>
      <c r="K254" s="183">
        <v>100</v>
      </c>
      <c r="L254" s="183">
        <v>100</v>
      </c>
      <c r="M254" s="183">
        <v>100</v>
      </c>
      <c r="N254" s="183">
        <v>100</v>
      </c>
      <c r="O254" s="183">
        <v>100</v>
      </c>
      <c r="P254" s="183">
        <v>100</v>
      </c>
      <c r="Q254" s="77">
        <v>1400</v>
      </c>
      <c r="R254" s="139">
        <f t="shared" si="9"/>
        <v>1</v>
      </c>
      <c r="U254" s="38">
        <v>10305</v>
      </c>
      <c r="V254" s="38" t="s">
        <v>418</v>
      </c>
      <c r="W254" s="38">
        <v>100</v>
      </c>
      <c r="X254" s="38">
        <v>100</v>
      </c>
      <c r="Y254" s="38">
        <v>100</v>
      </c>
      <c r="Z254" s="38">
        <v>100</v>
      </c>
      <c r="AA254" s="38">
        <v>100</v>
      </c>
      <c r="AB254" s="38">
        <v>100</v>
      </c>
      <c r="AC254" s="38">
        <v>100</v>
      </c>
      <c r="AD254" s="38">
        <v>100</v>
      </c>
      <c r="AE254" s="38">
        <v>100</v>
      </c>
      <c r="AF254" s="38">
        <v>100</v>
      </c>
      <c r="AG254" s="38">
        <v>100</v>
      </c>
      <c r="AH254" s="38">
        <v>100</v>
      </c>
      <c r="AI254" s="38">
        <v>100</v>
      </c>
      <c r="AJ254" s="38">
        <v>100</v>
      </c>
      <c r="AK254" s="38">
        <f t="shared" si="10"/>
        <v>1400</v>
      </c>
      <c r="AL254" s="221">
        <f t="shared" si="11"/>
        <v>0</v>
      </c>
      <c r="AM254" s="221"/>
    </row>
    <row r="255" spans="1:39" x14ac:dyDescent="0.25">
      <c r="A255" s="77">
        <v>10306</v>
      </c>
      <c r="B255" s="166" t="s">
        <v>328</v>
      </c>
      <c r="C255" s="183">
        <v>100</v>
      </c>
      <c r="D255" s="183">
        <v>100</v>
      </c>
      <c r="E255" s="183">
        <v>100</v>
      </c>
      <c r="F255" s="183">
        <v>100</v>
      </c>
      <c r="G255" s="183">
        <v>100</v>
      </c>
      <c r="H255" s="183">
        <v>100</v>
      </c>
      <c r="I255" s="183">
        <v>100</v>
      </c>
      <c r="J255" s="183">
        <v>100</v>
      </c>
      <c r="K255" s="183">
        <v>100</v>
      </c>
      <c r="L255" s="183">
        <v>100</v>
      </c>
      <c r="M255" s="183">
        <v>100</v>
      </c>
      <c r="N255" s="183">
        <v>100</v>
      </c>
      <c r="O255" s="183">
        <v>100</v>
      </c>
      <c r="P255" s="183">
        <v>100</v>
      </c>
      <c r="Q255" s="77">
        <v>1400</v>
      </c>
      <c r="R255" s="139">
        <f t="shared" si="9"/>
        <v>1</v>
      </c>
      <c r="U255" s="38">
        <v>10306</v>
      </c>
      <c r="V255" s="38" t="s">
        <v>328</v>
      </c>
      <c r="W255" s="38">
        <v>100</v>
      </c>
      <c r="X255" s="38">
        <v>100</v>
      </c>
      <c r="Y255" s="38">
        <v>100</v>
      </c>
      <c r="Z255" s="38">
        <v>100</v>
      </c>
      <c r="AA255" s="38">
        <v>100</v>
      </c>
      <c r="AB255" s="38">
        <v>100</v>
      </c>
      <c r="AC255" s="38">
        <v>100</v>
      </c>
      <c r="AD255" s="38">
        <v>100</v>
      </c>
      <c r="AE255" s="38">
        <v>100</v>
      </c>
      <c r="AF255" s="38">
        <v>100</v>
      </c>
      <c r="AG255" s="38">
        <v>100</v>
      </c>
      <c r="AH255" s="38">
        <v>100</v>
      </c>
      <c r="AI255" s="38">
        <v>100</v>
      </c>
      <c r="AJ255" s="38">
        <v>100</v>
      </c>
      <c r="AK255" s="38">
        <f t="shared" si="10"/>
        <v>1400</v>
      </c>
      <c r="AL255" s="221">
        <f t="shared" si="11"/>
        <v>0</v>
      </c>
      <c r="AM255" s="221"/>
    </row>
    <row r="256" spans="1:39" x14ac:dyDescent="0.25">
      <c r="A256" s="77">
        <v>10307</v>
      </c>
      <c r="B256" s="166" t="s">
        <v>40</v>
      </c>
      <c r="C256" s="183">
        <v>100</v>
      </c>
      <c r="D256" s="183">
        <v>100</v>
      </c>
      <c r="E256" s="183">
        <v>100</v>
      </c>
      <c r="F256" s="183">
        <v>100</v>
      </c>
      <c r="G256" s="183">
        <v>100</v>
      </c>
      <c r="H256" s="183">
        <v>100</v>
      </c>
      <c r="I256" s="183">
        <v>100</v>
      </c>
      <c r="J256" s="183">
        <v>100</v>
      </c>
      <c r="K256" s="183">
        <v>100</v>
      </c>
      <c r="L256" s="183">
        <v>100</v>
      </c>
      <c r="M256" s="183">
        <v>100</v>
      </c>
      <c r="N256" s="183">
        <v>100</v>
      </c>
      <c r="O256" s="183">
        <v>100</v>
      </c>
      <c r="P256" s="183">
        <v>100</v>
      </c>
      <c r="Q256" s="77">
        <v>1400</v>
      </c>
      <c r="R256" s="139">
        <f t="shared" si="9"/>
        <v>1</v>
      </c>
      <c r="U256" s="38">
        <v>10307</v>
      </c>
      <c r="V256" s="38" t="s">
        <v>40</v>
      </c>
      <c r="W256" s="38">
        <v>100</v>
      </c>
      <c r="X256" s="38">
        <v>100</v>
      </c>
      <c r="Y256" s="38">
        <v>100</v>
      </c>
      <c r="Z256" s="38">
        <v>100</v>
      </c>
      <c r="AA256" s="38">
        <v>100</v>
      </c>
      <c r="AB256" s="38">
        <v>100</v>
      </c>
      <c r="AC256" s="38">
        <v>100</v>
      </c>
      <c r="AD256" s="38">
        <v>100</v>
      </c>
      <c r="AE256" s="38">
        <v>100</v>
      </c>
      <c r="AF256" s="38">
        <v>100</v>
      </c>
      <c r="AG256" s="38">
        <v>100</v>
      </c>
      <c r="AH256" s="38">
        <v>100</v>
      </c>
      <c r="AI256" s="38">
        <v>100</v>
      </c>
      <c r="AJ256" s="38">
        <v>100</v>
      </c>
      <c r="AK256" s="38">
        <f t="shared" si="10"/>
        <v>1400</v>
      </c>
      <c r="AL256" s="221">
        <f t="shared" si="11"/>
        <v>0</v>
      </c>
      <c r="AM256" s="221"/>
    </row>
    <row r="257" spans="1:39" x14ac:dyDescent="0.25">
      <c r="A257" s="77">
        <v>10401</v>
      </c>
      <c r="B257" s="166" t="s">
        <v>329</v>
      </c>
      <c r="C257" s="183">
        <v>100</v>
      </c>
      <c r="D257" s="183">
        <v>100</v>
      </c>
      <c r="E257" s="183">
        <v>100</v>
      </c>
      <c r="F257" s="183">
        <v>100</v>
      </c>
      <c r="G257" s="183">
        <v>100</v>
      </c>
      <c r="H257" s="183">
        <v>100</v>
      </c>
      <c r="I257" s="183">
        <v>100</v>
      </c>
      <c r="J257" s="183">
        <v>100</v>
      </c>
      <c r="K257" s="183">
        <v>100</v>
      </c>
      <c r="L257" s="183">
        <v>100</v>
      </c>
      <c r="M257" s="183">
        <v>100</v>
      </c>
      <c r="N257" s="183">
        <v>100</v>
      </c>
      <c r="O257" s="183">
        <v>100</v>
      </c>
      <c r="P257" s="183">
        <v>100</v>
      </c>
      <c r="Q257" s="77">
        <v>1400</v>
      </c>
      <c r="R257" s="139">
        <f t="shared" si="9"/>
        <v>1</v>
      </c>
      <c r="U257" s="38">
        <v>10401</v>
      </c>
      <c r="V257" s="38" t="s">
        <v>417</v>
      </c>
      <c r="W257" s="38">
        <v>100</v>
      </c>
      <c r="X257" s="38">
        <v>100</v>
      </c>
      <c r="Y257" s="38">
        <v>100</v>
      </c>
      <c r="Z257" s="38">
        <v>100</v>
      </c>
      <c r="AA257" s="38">
        <v>100</v>
      </c>
      <c r="AB257" s="38">
        <v>100</v>
      </c>
      <c r="AC257" s="38">
        <v>100</v>
      </c>
      <c r="AD257" s="38">
        <v>100</v>
      </c>
      <c r="AE257" s="38">
        <v>100</v>
      </c>
      <c r="AF257" s="38">
        <v>100</v>
      </c>
      <c r="AG257" s="38">
        <v>100</v>
      </c>
      <c r="AH257" s="38">
        <v>100</v>
      </c>
      <c r="AI257" s="38">
        <v>100</v>
      </c>
      <c r="AJ257" s="38">
        <v>100</v>
      </c>
      <c r="AK257" s="38">
        <f t="shared" si="10"/>
        <v>1400</v>
      </c>
      <c r="AL257" s="221">
        <f t="shared" si="11"/>
        <v>0</v>
      </c>
      <c r="AM257" s="221"/>
    </row>
    <row r="258" spans="1:39" x14ac:dyDescent="0.25">
      <c r="A258" s="77">
        <v>10402</v>
      </c>
      <c r="B258" s="166" t="s">
        <v>141</v>
      </c>
      <c r="C258" s="183">
        <v>100</v>
      </c>
      <c r="D258" s="183">
        <v>100</v>
      </c>
      <c r="E258" s="183">
        <v>100</v>
      </c>
      <c r="F258" s="183">
        <v>100</v>
      </c>
      <c r="G258" s="183">
        <v>100</v>
      </c>
      <c r="H258" s="183">
        <v>100</v>
      </c>
      <c r="I258" s="183">
        <v>100</v>
      </c>
      <c r="J258" s="183">
        <v>100</v>
      </c>
      <c r="K258" s="183">
        <v>100</v>
      </c>
      <c r="L258" s="183">
        <v>100</v>
      </c>
      <c r="M258" s="183">
        <v>100</v>
      </c>
      <c r="N258" s="183">
        <v>100</v>
      </c>
      <c r="O258" s="183">
        <v>100</v>
      </c>
      <c r="P258" s="183">
        <v>100</v>
      </c>
      <c r="Q258" s="77">
        <v>1400</v>
      </c>
      <c r="R258" s="139">
        <f t="shared" si="9"/>
        <v>1</v>
      </c>
      <c r="U258" s="38">
        <v>10402</v>
      </c>
      <c r="V258" s="38" t="s">
        <v>378</v>
      </c>
      <c r="W258" s="38">
        <v>100</v>
      </c>
      <c r="X258" s="38">
        <v>100</v>
      </c>
      <c r="Y258" s="38">
        <v>100</v>
      </c>
      <c r="Z258" s="38">
        <v>100</v>
      </c>
      <c r="AA258" s="38">
        <v>100</v>
      </c>
      <c r="AB258" s="38">
        <v>100</v>
      </c>
      <c r="AC258" s="38">
        <v>100</v>
      </c>
      <c r="AD258" s="38">
        <v>100</v>
      </c>
      <c r="AE258" s="38">
        <v>100</v>
      </c>
      <c r="AF258" s="38">
        <v>100</v>
      </c>
      <c r="AG258" s="38">
        <v>100</v>
      </c>
      <c r="AH258" s="38">
        <v>100</v>
      </c>
      <c r="AI258" s="38">
        <v>100</v>
      </c>
      <c r="AJ258" s="38">
        <v>100</v>
      </c>
      <c r="AK258" s="38">
        <f t="shared" si="10"/>
        <v>1400</v>
      </c>
      <c r="AL258" s="221">
        <f t="shared" si="11"/>
        <v>0</v>
      </c>
      <c r="AM258" s="221"/>
    </row>
    <row r="259" spans="1:39" x14ac:dyDescent="0.25">
      <c r="A259" s="77">
        <v>10403</v>
      </c>
      <c r="B259" s="166" t="s">
        <v>191</v>
      </c>
      <c r="C259" s="183">
        <v>100</v>
      </c>
      <c r="D259" s="183">
        <v>100</v>
      </c>
      <c r="E259" s="183">
        <v>100</v>
      </c>
      <c r="F259" s="183">
        <v>100</v>
      </c>
      <c r="G259" s="183">
        <v>100</v>
      </c>
      <c r="H259" s="183">
        <v>100</v>
      </c>
      <c r="I259" s="183">
        <v>100</v>
      </c>
      <c r="J259" s="183">
        <v>100</v>
      </c>
      <c r="K259" s="183">
        <v>100</v>
      </c>
      <c r="L259" s="183">
        <v>100</v>
      </c>
      <c r="M259" s="183">
        <v>100</v>
      </c>
      <c r="N259" s="183">
        <v>100</v>
      </c>
      <c r="O259" s="183">
        <v>100</v>
      </c>
      <c r="P259" s="183">
        <v>100</v>
      </c>
      <c r="Q259" s="77">
        <v>1400</v>
      </c>
      <c r="R259" s="139">
        <f t="shared" si="9"/>
        <v>1</v>
      </c>
      <c r="U259" s="38">
        <v>10403</v>
      </c>
      <c r="V259" s="38" t="s">
        <v>416</v>
      </c>
      <c r="W259" s="38">
        <v>100</v>
      </c>
      <c r="X259" s="38">
        <v>100</v>
      </c>
      <c r="Y259" s="38">
        <v>100</v>
      </c>
      <c r="Z259" s="38">
        <v>100</v>
      </c>
      <c r="AA259" s="38">
        <v>100</v>
      </c>
      <c r="AB259" s="38">
        <v>100</v>
      </c>
      <c r="AC259" s="38">
        <v>100</v>
      </c>
      <c r="AD259" s="38">
        <v>100</v>
      </c>
      <c r="AE259" s="38">
        <v>100</v>
      </c>
      <c r="AF259" s="38">
        <v>100</v>
      </c>
      <c r="AG259" s="38">
        <v>100</v>
      </c>
      <c r="AH259" s="38">
        <v>100</v>
      </c>
      <c r="AI259" s="38">
        <v>100</v>
      </c>
      <c r="AJ259" s="38">
        <v>100</v>
      </c>
      <c r="AK259" s="38">
        <f t="shared" si="10"/>
        <v>1400</v>
      </c>
      <c r="AL259" s="221">
        <f t="shared" si="11"/>
        <v>0</v>
      </c>
      <c r="AM259" s="221"/>
    </row>
    <row r="260" spans="1:39" x14ac:dyDescent="0.25">
      <c r="A260" s="77">
        <v>10404</v>
      </c>
      <c r="B260" s="166" t="s">
        <v>19</v>
      </c>
      <c r="C260" s="183">
        <v>100</v>
      </c>
      <c r="D260" s="183">
        <v>100</v>
      </c>
      <c r="E260" s="183">
        <v>100</v>
      </c>
      <c r="F260" s="183">
        <v>100</v>
      </c>
      <c r="G260" s="183">
        <v>100</v>
      </c>
      <c r="H260" s="183">
        <v>100</v>
      </c>
      <c r="I260" s="183">
        <v>100</v>
      </c>
      <c r="J260" s="183">
        <v>100</v>
      </c>
      <c r="K260" s="183">
        <v>100</v>
      </c>
      <c r="L260" s="183">
        <v>100</v>
      </c>
      <c r="M260" s="183">
        <v>100</v>
      </c>
      <c r="N260" s="183">
        <v>100</v>
      </c>
      <c r="O260" s="183">
        <v>100</v>
      </c>
      <c r="P260" s="183">
        <v>100</v>
      </c>
      <c r="Q260" s="77">
        <v>1400</v>
      </c>
      <c r="R260" s="139">
        <f t="shared" si="9"/>
        <v>1</v>
      </c>
      <c r="U260" s="38">
        <v>10404</v>
      </c>
      <c r="V260" s="38" t="s">
        <v>19</v>
      </c>
      <c r="W260" s="38">
        <v>100</v>
      </c>
      <c r="X260" s="38">
        <v>100</v>
      </c>
      <c r="Y260" s="38">
        <v>100</v>
      </c>
      <c r="Z260" s="38">
        <v>100</v>
      </c>
      <c r="AA260" s="38">
        <v>100</v>
      </c>
      <c r="AB260" s="38">
        <v>100</v>
      </c>
      <c r="AC260" s="38">
        <v>100</v>
      </c>
      <c r="AD260" s="38">
        <v>100</v>
      </c>
      <c r="AE260" s="38">
        <v>100</v>
      </c>
      <c r="AF260" s="38">
        <v>100</v>
      </c>
      <c r="AG260" s="38">
        <v>100</v>
      </c>
      <c r="AH260" s="38">
        <v>100</v>
      </c>
      <c r="AI260" s="38">
        <v>100</v>
      </c>
      <c r="AJ260" s="38">
        <v>100</v>
      </c>
      <c r="AK260" s="38">
        <f t="shared" si="10"/>
        <v>1400</v>
      </c>
      <c r="AL260" s="221">
        <f t="shared" si="11"/>
        <v>0</v>
      </c>
      <c r="AM260" s="221"/>
    </row>
    <row r="261" spans="1:39" x14ac:dyDescent="0.25">
      <c r="A261" s="77">
        <v>11101</v>
      </c>
      <c r="B261" s="166" t="s">
        <v>207</v>
      </c>
      <c r="C261" s="183">
        <v>100</v>
      </c>
      <c r="D261" s="183">
        <v>100</v>
      </c>
      <c r="E261" s="183">
        <v>100</v>
      </c>
      <c r="F261" s="183">
        <v>100</v>
      </c>
      <c r="G261" s="183">
        <v>100</v>
      </c>
      <c r="H261" s="183">
        <v>100</v>
      </c>
      <c r="I261" s="183">
        <v>100</v>
      </c>
      <c r="J261" s="183">
        <v>100</v>
      </c>
      <c r="K261" s="183">
        <v>100</v>
      </c>
      <c r="L261" s="183">
        <v>100</v>
      </c>
      <c r="M261" s="183">
        <v>100</v>
      </c>
      <c r="N261" s="183">
        <v>100</v>
      </c>
      <c r="O261" s="183">
        <v>100</v>
      </c>
      <c r="P261" s="183">
        <v>100</v>
      </c>
      <c r="Q261" s="77">
        <v>1400</v>
      </c>
      <c r="R261" s="139">
        <f t="shared" ref="R261:R324" si="12">(Q261-$Q$350)/$Q$351</f>
        <v>1</v>
      </c>
      <c r="U261" s="38">
        <v>11101</v>
      </c>
      <c r="V261" s="38" t="s">
        <v>207</v>
      </c>
      <c r="W261" s="38">
        <v>100</v>
      </c>
      <c r="X261" s="38">
        <v>100</v>
      </c>
      <c r="Y261" s="38">
        <v>100</v>
      </c>
      <c r="Z261" s="38">
        <v>100</v>
      </c>
      <c r="AA261" s="38">
        <v>100</v>
      </c>
      <c r="AB261" s="38">
        <v>100</v>
      </c>
      <c r="AC261" s="38">
        <v>100</v>
      </c>
      <c r="AD261" s="38">
        <v>100</v>
      </c>
      <c r="AE261" s="38">
        <v>100</v>
      </c>
      <c r="AF261" s="38">
        <v>100</v>
      </c>
      <c r="AG261" s="38">
        <v>100</v>
      </c>
      <c r="AH261" s="38">
        <v>100</v>
      </c>
      <c r="AI261" s="38">
        <v>100</v>
      </c>
      <c r="AJ261" s="38">
        <v>100</v>
      </c>
      <c r="AK261" s="38">
        <f t="shared" ref="AK261:AK324" si="13">SUM(W261:AJ261)</f>
        <v>1400</v>
      </c>
      <c r="AL261" s="221">
        <f t="shared" ref="AL261:AL324" si="14">(AK261-MIN($AK$4:$AK$348))/(MAX($AK$4:$AK$348)-MIN($AK$4:$AK$348))-R261</f>
        <v>0</v>
      </c>
      <c r="AM261" s="221"/>
    </row>
    <row r="262" spans="1:39" x14ac:dyDescent="0.25">
      <c r="A262" s="77">
        <v>11102</v>
      </c>
      <c r="B262" s="166" t="s">
        <v>330</v>
      </c>
      <c r="C262" s="183">
        <v>100</v>
      </c>
      <c r="D262" s="183">
        <v>100</v>
      </c>
      <c r="E262" s="183">
        <v>100</v>
      </c>
      <c r="F262" s="183">
        <v>100</v>
      </c>
      <c r="G262" s="183">
        <v>100</v>
      </c>
      <c r="H262" s="183">
        <v>100</v>
      </c>
      <c r="I262" s="183">
        <v>100</v>
      </c>
      <c r="J262" s="183">
        <v>100</v>
      </c>
      <c r="K262" s="183">
        <v>100</v>
      </c>
      <c r="L262" s="183">
        <v>100</v>
      </c>
      <c r="M262" s="183">
        <v>100</v>
      </c>
      <c r="N262" s="183">
        <v>100</v>
      </c>
      <c r="O262" s="183">
        <v>100</v>
      </c>
      <c r="P262" s="183">
        <v>100</v>
      </c>
      <c r="Q262" s="77">
        <v>1400</v>
      </c>
      <c r="R262" s="139">
        <f t="shared" si="12"/>
        <v>1</v>
      </c>
      <c r="U262" s="38">
        <v>11102</v>
      </c>
      <c r="V262" s="38" t="s">
        <v>330</v>
      </c>
      <c r="W262" s="38">
        <v>100</v>
      </c>
      <c r="X262" s="38">
        <v>100</v>
      </c>
      <c r="Y262" s="38">
        <v>100</v>
      </c>
      <c r="Z262" s="38">
        <v>100</v>
      </c>
      <c r="AA262" s="38">
        <v>100</v>
      </c>
      <c r="AB262" s="38">
        <v>100</v>
      </c>
      <c r="AC262" s="38">
        <v>100</v>
      </c>
      <c r="AD262" s="38">
        <v>100</v>
      </c>
      <c r="AE262" s="38">
        <v>100</v>
      </c>
      <c r="AF262" s="38">
        <v>100</v>
      </c>
      <c r="AG262" s="38">
        <v>100</v>
      </c>
      <c r="AH262" s="38">
        <v>100</v>
      </c>
      <c r="AI262" s="38">
        <v>100</v>
      </c>
      <c r="AJ262" s="38">
        <v>100</v>
      </c>
      <c r="AK262" s="38">
        <f t="shared" si="13"/>
        <v>1400</v>
      </c>
      <c r="AL262" s="221">
        <f t="shared" si="14"/>
        <v>0</v>
      </c>
      <c r="AM262" s="221"/>
    </row>
    <row r="263" spans="1:39" x14ac:dyDescent="0.25">
      <c r="A263" s="77">
        <v>11201</v>
      </c>
      <c r="B263" s="166" t="s">
        <v>52</v>
      </c>
      <c r="C263" s="183">
        <v>100</v>
      </c>
      <c r="D263" s="183">
        <v>100</v>
      </c>
      <c r="E263" s="183">
        <v>100</v>
      </c>
      <c r="F263" s="183">
        <v>100</v>
      </c>
      <c r="G263" s="183">
        <v>100</v>
      </c>
      <c r="H263" s="183">
        <v>100</v>
      </c>
      <c r="I263" s="183">
        <v>100</v>
      </c>
      <c r="J263" s="183">
        <v>100</v>
      </c>
      <c r="K263" s="183">
        <v>100</v>
      </c>
      <c r="L263" s="183">
        <v>100</v>
      </c>
      <c r="M263" s="183">
        <v>100</v>
      </c>
      <c r="N263" s="183">
        <v>100</v>
      </c>
      <c r="O263" s="183">
        <v>100</v>
      </c>
      <c r="P263" s="183">
        <v>100</v>
      </c>
      <c r="Q263" s="77">
        <v>1400</v>
      </c>
      <c r="R263" s="139">
        <f t="shared" si="12"/>
        <v>1</v>
      </c>
      <c r="U263" s="38">
        <v>11201</v>
      </c>
      <c r="V263" s="38" t="s">
        <v>504</v>
      </c>
      <c r="W263" s="38">
        <v>100</v>
      </c>
      <c r="X263" s="38">
        <v>100</v>
      </c>
      <c r="Y263" s="38">
        <v>100</v>
      </c>
      <c r="Z263" s="38">
        <v>100</v>
      </c>
      <c r="AA263" s="38">
        <v>100</v>
      </c>
      <c r="AB263" s="38">
        <v>100</v>
      </c>
      <c r="AC263" s="38">
        <v>100</v>
      </c>
      <c r="AD263" s="38">
        <v>100</v>
      </c>
      <c r="AE263" s="38">
        <v>100</v>
      </c>
      <c r="AF263" s="38">
        <v>100</v>
      </c>
      <c r="AG263" s="38">
        <v>100</v>
      </c>
      <c r="AH263" s="38">
        <v>100</v>
      </c>
      <c r="AI263" s="38">
        <v>100</v>
      </c>
      <c r="AJ263" s="38">
        <v>100</v>
      </c>
      <c r="AK263" s="38">
        <f t="shared" si="13"/>
        <v>1400</v>
      </c>
      <c r="AL263" s="221">
        <f t="shared" si="14"/>
        <v>0</v>
      </c>
      <c r="AM263" s="221"/>
    </row>
    <row r="264" spans="1:39" x14ac:dyDescent="0.25">
      <c r="A264" s="77">
        <v>11202</v>
      </c>
      <c r="B264" s="166" t="s">
        <v>331</v>
      </c>
      <c r="C264" s="183">
        <v>100</v>
      </c>
      <c r="D264" s="183">
        <v>100</v>
      </c>
      <c r="E264" s="183">
        <v>100</v>
      </c>
      <c r="F264" s="183">
        <v>100</v>
      </c>
      <c r="G264" s="183">
        <v>100</v>
      </c>
      <c r="H264" s="183">
        <v>100</v>
      </c>
      <c r="I264" s="183">
        <v>100</v>
      </c>
      <c r="J264" s="183">
        <v>100</v>
      </c>
      <c r="K264" s="183">
        <v>100</v>
      </c>
      <c r="L264" s="183">
        <v>100</v>
      </c>
      <c r="M264" s="183">
        <v>100</v>
      </c>
      <c r="N264" s="183">
        <v>100</v>
      </c>
      <c r="O264" s="183">
        <v>100</v>
      </c>
      <c r="P264" s="183">
        <v>100</v>
      </c>
      <c r="Q264" s="77">
        <v>1400</v>
      </c>
      <c r="R264" s="139">
        <f t="shared" si="12"/>
        <v>1</v>
      </c>
      <c r="U264" s="38">
        <v>11202</v>
      </c>
      <c r="V264" s="38" t="s">
        <v>331</v>
      </c>
      <c r="W264" s="38">
        <v>100</v>
      </c>
      <c r="X264" s="38">
        <v>100</v>
      </c>
      <c r="Y264" s="38">
        <v>100</v>
      </c>
      <c r="Z264" s="38">
        <v>100</v>
      </c>
      <c r="AA264" s="38">
        <v>100</v>
      </c>
      <c r="AB264" s="38">
        <v>100</v>
      </c>
      <c r="AC264" s="38">
        <v>100</v>
      </c>
      <c r="AD264" s="38">
        <v>100</v>
      </c>
      <c r="AE264" s="38">
        <v>100</v>
      </c>
      <c r="AF264" s="38">
        <v>100</v>
      </c>
      <c r="AG264" s="38">
        <v>100</v>
      </c>
      <c r="AH264" s="38">
        <v>100</v>
      </c>
      <c r="AI264" s="38">
        <v>100</v>
      </c>
      <c r="AJ264" s="38">
        <v>100</v>
      </c>
      <c r="AK264" s="38">
        <f t="shared" si="13"/>
        <v>1400</v>
      </c>
      <c r="AL264" s="221">
        <f t="shared" si="14"/>
        <v>0</v>
      </c>
      <c r="AM264" s="221"/>
    </row>
    <row r="265" spans="1:39" x14ac:dyDescent="0.25">
      <c r="A265" s="77">
        <v>11203</v>
      </c>
      <c r="B265" s="166" t="s">
        <v>332</v>
      </c>
      <c r="C265" s="183">
        <v>100</v>
      </c>
      <c r="D265" s="183">
        <v>100</v>
      </c>
      <c r="E265" s="183">
        <v>100</v>
      </c>
      <c r="F265" s="183">
        <v>100</v>
      </c>
      <c r="G265" s="183">
        <v>100</v>
      </c>
      <c r="H265" s="183">
        <v>100</v>
      </c>
      <c r="I265" s="183">
        <v>100</v>
      </c>
      <c r="J265" s="183">
        <v>100</v>
      </c>
      <c r="K265" s="183">
        <v>100</v>
      </c>
      <c r="L265" s="183">
        <v>100</v>
      </c>
      <c r="M265" s="183">
        <v>100</v>
      </c>
      <c r="N265" s="183">
        <v>100</v>
      </c>
      <c r="O265" s="183">
        <v>100</v>
      </c>
      <c r="P265" s="183">
        <v>100</v>
      </c>
      <c r="Q265" s="77">
        <v>1400</v>
      </c>
      <c r="R265" s="139">
        <f t="shared" si="12"/>
        <v>1</v>
      </c>
      <c r="U265" s="38">
        <v>11203</v>
      </c>
      <c r="V265" s="38" t="s">
        <v>332</v>
      </c>
      <c r="W265" s="38">
        <v>100</v>
      </c>
      <c r="X265" s="38">
        <v>100</v>
      </c>
      <c r="Y265" s="38">
        <v>100</v>
      </c>
      <c r="Z265" s="38">
        <v>100</v>
      </c>
      <c r="AA265" s="38">
        <v>100</v>
      </c>
      <c r="AB265" s="38">
        <v>100</v>
      </c>
      <c r="AC265" s="38">
        <v>100</v>
      </c>
      <c r="AD265" s="38">
        <v>100</v>
      </c>
      <c r="AE265" s="38">
        <v>100</v>
      </c>
      <c r="AF265" s="38">
        <v>100</v>
      </c>
      <c r="AG265" s="38">
        <v>100</v>
      </c>
      <c r="AH265" s="38">
        <v>100</v>
      </c>
      <c r="AI265" s="38">
        <v>100</v>
      </c>
      <c r="AJ265" s="38">
        <v>100</v>
      </c>
      <c r="AK265" s="38">
        <f t="shared" si="13"/>
        <v>1400</v>
      </c>
      <c r="AL265" s="221">
        <f t="shared" si="14"/>
        <v>0</v>
      </c>
      <c r="AM265" s="221"/>
    </row>
    <row r="266" spans="1:39" x14ac:dyDescent="0.25">
      <c r="A266" s="77">
        <v>11301</v>
      </c>
      <c r="B266" s="166" t="s">
        <v>146</v>
      </c>
      <c r="C266" s="183">
        <v>100</v>
      </c>
      <c r="D266" s="183">
        <v>100</v>
      </c>
      <c r="E266" s="183">
        <v>100</v>
      </c>
      <c r="F266" s="183">
        <v>100</v>
      </c>
      <c r="G266" s="183">
        <v>100</v>
      </c>
      <c r="H266" s="183">
        <v>100</v>
      </c>
      <c r="I266" s="183">
        <v>100</v>
      </c>
      <c r="J266" s="183">
        <v>100</v>
      </c>
      <c r="K266" s="183">
        <v>100</v>
      </c>
      <c r="L266" s="183">
        <v>100</v>
      </c>
      <c r="M266" s="183">
        <v>100</v>
      </c>
      <c r="N266" s="183">
        <v>100</v>
      </c>
      <c r="O266" s="183">
        <v>100</v>
      </c>
      <c r="P266" s="183">
        <v>100</v>
      </c>
      <c r="Q266" s="77">
        <v>1400</v>
      </c>
      <c r="R266" s="139">
        <f t="shared" si="12"/>
        <v>1</v>
      </c>
      <c r="U266" s="38">
        <v>11301</v>
      </c>
      <c r="V266" s="38" t="s">
        <v>146</v>
      </c>
      <c r="W266" s="38">
        <v>100</v>
      </c>
      <c r="X266" s="38">
        <v>100</v>
      </c>
      <c r="Y266" s="38">
        <v>100</v>
      </c>
      <c r="Z266" s="38">
        <v>100</v>
      </c>
      <c r="AA266" s="38">
        <v>100</v>
      </c>
      <c r="AB266" s="38">
        <v>100</v>
      </c>
      <c r="AC266" s="38">
        <v>100</v>
      </c>
      <c r="AD266" s="38">
        <v>100</v>
      </c>
      <c r="AE266" s="38">
        <v>100</v>
      </c>
      <c r="AF266" s="38">
        <v>100</v>
      </c>
      <c r="AG266" s="38">
        <v>100</v>
      </c>
      <c r="AH266" s="38">
        <v>100</v>
      </c>
      <c r="AI266" s="38">
        <v>100</v>
      </c>
      <c r="AJ266" s="38">
        <v>100</v>
      </c>
      <c r="AK266" s="38">
        <f t="shared" si="13"/>
        <v>1400</v>
      </c>
      <c r="AL266" s="221">
        <f t="shared" si="14"/>
        <v>0</v>
      </c>
      <c r="AM266" s="221"/>
    </row>
    <row r="267" spans="1:39" x14ac:dyDescent="0.25">
      <c r="A267" s="77">
        <v>11302</v>
      </c>
      <c r="B267" s="166" t="s">
        <v>4</v>
      </c>
      <c r="C267" s="183">
        <v>100</v>
      </c>
      <c r="D267" s="183">
        <v>100</v>
      </c>
      <c r="E267" s="183">
        <v>100</v>
      </c>
      <c r="F267" s="183">
        <v>100</v>
      </c>
      <c r="G267" s="183">
        <v>100</v>
      </c>
      <c r="H267" s="183">
        <v>100</v>
      </c>
      <c r="I267" s="183">
        <v>100</v>
      </c>
      <c r="J267" s="183">
        <v>100</v>
      </c>
      <c r="K267" s="183">
        <v>100</v>
      </c>
      <c r="L267" s="183">
        <v>100</v>
      </c>
      <c r="M267" s="183">
        <v>100</v>
      </c>
      <c r="N267" s="183">
        <v>100</v>
      </c>
      <c r="O267" s="183">
        <v>100</v>
      </c>
      <c r="P267" s="183">
        <v>100</v>
      </c>
      <c r="Q267" s="77">
        <v>1400</v>
      </c>
      <c r="R267" s="139">
        <f t="shared" si="12"/>
        <v>1</v>
      </c>
      <c r="U267" s="38">
        <v>11302</v>
      </c>
      <c r="V267" s="38" t="s">
        <v>350</v>
      </c>
      <c r="W267" s="38">
        <v>100</v>
      </c>
      <c r="X267" s="38">
        <v>100</v>
      </c>
      <c r="Y267" s="38">
        <v>100</v>
      </c>
      <c r="Z267" s="38">
        <v>100</v>
      </c>
      <c r="AA267" s="38">
        <v>100</v>
      </c>
      <c r="AB267" s="38">
        <v>100</v>
      </c>
      <c r="AC267" s="38">
        <v>100</v>
      </c>
      <c r="AD267" s="38">
        <v>100</v>
      </c>
      <c r="AE267" s="38">
        <v>100</v>
      </c>
      <c r="AF267" s="38">
        <v>100</v>
      </c>
      <c r="AG267" s="38">
        <v>100</v>
      </c>
      <c r="AH267" s="38">
        <v>100</v>
      </c>
      <c r="AI267" s="38">
        <v>100</v>
      </c>
      <c r="AJ267" s="38">
        <v>100</v>
      </c>
      <c r="AK267" s="38">
        <f t="shared" si="13"/>
        <v>1400</v>
      </c>
      <c r="AL267" s="221">
        <f t="shared" si="14"/>
        <v>0</v>
      </c>
      <c r="AM267" s="221"/>
    </row>
    <row r="268" spans="1:39" x14ac:dyDescent="0.25">
      <c r="A268" s="77">
        <v>11303</v>
      </c>
      <c r="B268" s="166" t="s">
        <v>192</v>
      </c>
      <c r="C268" s="183">
        <v>100</v>
      </c>
      <c r="D268" s="183">
        <v>100</v>
      </c>
      <c r="E268" s="183">
        <v>100</v>
      </c>
      <c r="F268" s="183">
        <v>100</v>
      </c>
      <c r="G268" s="183">
        <v>100</v>
      </c>
      <c r="H268" s="183">
        <v>100</v>
      </c>
      <c r="I268" s="183">
        <v>100</v>
      </c>
      <c r="J268" s="183">
        <v>100</v>
      </c>
      <c r="K268" s="183">
        <v>100</v>
      </c>
      <c r="L268" s="183">
        <v>100</v>
      </c>
      <c r="M268" s="183">
        <v>100</v>
      </c>
      <c r="N268" s="183">
        <v>100</v>
      </c>
      <c r="O268" s="183">
        <v>100</v>
      </c>
      <c r="P268" s="183">
        <v>100</v>
      </c>
      <c r="Q268" s="77">
        <v>1400</v>
      </c>
      <c r="R268" s="139">
        <f t="shared" si="12"/>
        <v>1</v>
      </c>
      <c r="U268" s="38">
        <v>11303</v>
      </c>
      <c r="V268" s="38" t="s">
        <v>192</v>
      </c>
      <c r="W268" s="38">
        <v>100</v>
      </c>
      <c r="X268" s="38">
        <v>100</v>
      </c>
      <c r="Y268" s="38">
        <v>100</v>
      </c>
      <c r="Z268" s="38">
        <v>100</v>
      </c>
      <c r="AA268" s="38">
        <v>100</v>
      </c>
      <c r="AB268" s="38">
        <v>100</v>
      </c>
      <c r="AC268" s="38">
        <v>100</v>
      </c>
      <c r="AD268" s="38">
        <v>100</v>
      </c>
      <c r="AE268" s="38">
        <v>100</v>
      </c>
      <c r="AF268" s="38">
        <v>100</v>
      </c>
      <c r="AG268" s="38">
        <v>100</v>
      </c>
      <c r="AH268" s="38">
        <v>100</v>
      </c>
      <c r="AI268" s="38">
        <v>100</v>
      </c>
      <c r="AJ268" s="38">
        <v>100</v>
      </c>
      <c r="AK268" s="38">
        <f t="shared" si="13"/>
        <v>1400</v>
      </c>
      <c r="AL268" s="221">
        <f t="shared" si="14"/>
        <v>0</v>
      </c>
      <c r="AM268" s="221"/>
    </row>
    <row r="269" spans="1:39" x14ac:dyDescent="0.25">
      <c r="A269" s="77">
        <v>11401</v>
      </c>
      <c r="B269" s="166" t="s">
        <v>240</v>
      </c>
      <c r="C269" s="183">
        <v>100</v>
      </c>
      <c r="D269" s="183">
        <v>100</v>
      </c>
      <c r="E269" s="183">
        <v>100</v>
      </c>
      <c r="F269" s="183">
        <v>100</v>
      </c>
      <c r="G269" s="183">
        <v>100</v>
      </c>
      <c r="H269" s="183">
        <v>100</v>
      </c>
      <c r="I269" s="183">
        <v>100</v>
      </c>
      <c r="J269" s="183">
        <v>100</v>
      </c>
      <c r="K269" s="183">
        <v>100</v>
      </c>
      <c r="L269" s="183">
        <v>100</v>
      </c>
      <c r="M269" s="183">
        <v>100</v>
      </c>
      <c r="N269" s="183">
        <v>100</v>
      </c>
      <c r="O269" s="183">
        <v>100</v>
      </c>
      <c r="P269" s="183">
        <v>100</v>
      </c>
      <c r="Q269" s="77">
        <v>1400</v>
      </c>
      <c r="R269" s="139">
        <f t="shared" si="12"/>
        <v>1</v>
      </c>
      <c r="U269" s="38">
        <v>11401</v>
      </c>
      <c r="V269" s="38" t="s">
        <v>240</v>
      </c>
      <c r="W269" s="38">
        <v>100</v>
      </c>
      <c r="X269" s="38">
        <v>100</v>
      </c>
      <c r="Y269" s="38">
        <v>100</v>
      </c>
      <c r="Z269" s="38">
        <v>100</v>
      </c>
      <c r="AA269" s="38">
        <v>100</v>
      </c>
      <c r="AB269" s="38">
        <v>100</v>
      </c>
      <c r="AC269" s="38">
        <v>100</v>
      </c>
      <c r="AD269" s="38">
        <v>100</v>
      </c>
      <c r="AE269" s="38">
        <v>100</v>
      </c>
      <c r="AF269" s="38">
        <v>100</v>
      </c>
      <c r="AG269" s="38">
        <v>100</v>
      </c>
      <c r="AH269" s="38">
        <v>100</v>
      </c>
      <c r="AI269" s="38">
        <v>100</v>
      </c>
      <c r="AJ269" s="38">
        <v>100</v>
      </c>
      <c r="AK269" s="38">
        <f t="shared" si="13"/>
        <v>1400</v>
      </c>
      <c r="AL269" s="221">
        <f t="shared" si="14"/>
        <v>0</v>
      </c>
      <c r="AM269" s="221"/>
    </row>
    <row r="270" spans="1:39" x14ac:dyDescent="0.25">
      <c r="A270" s="77">
        <v>11402</v>
      </c>
      <c r="B270" s="166" t="s">
        <v>212</v>
      </c>
      <c r="C270" s="183">
        <v>100</v>
      </c>
      <c r="D270" s="183">
        <v>100</v>
      </c>
      <c r="E270" s="183">
        <v>100</v>
      </c>
      <c r="F270" s="183">
        <v>100</v>
      </c>
      <c r="G270" s="183">
        <v>100</v>
      </c>
      <c r="H270" s="183">
        <v>100</v>
      </c>
      <c r="I270" s="183">
        <v>100</v>
      </c>
      <c r="J270" s="183">
        <v>100</v>
      </c>
      <c r="K270" s="183">
        <v>100</v>
      </c>
      <c r="L270" s="183">
        <v>100</v>
      </c>
      <c r="M270" s="183">
        <v>100</v>
      </c>
      <c r="N270" s="183">
        <v>100</v>
      </c>
      <c r="O270" s="183">
        <v>100</v>
      </c>
      <c r="P270" s="183">
        <v>100</v>
      </c>
      <c r="Q270" s="77">
        <v>1400</v>
      </c>
      <c r="R270" s="139">
        <f t="shared" si="12"/>
        <v>1</v>
      </c>
      <c r="U270" s="38">
        <v>11402</v>
      </c>
      <c r="V270" s="38" t="s">
        <v>415</v>
      </c>
      <c r="W270" s="38">
        <v>100</v>
      </c>
      <c r="X270" s="38">
        <v>100</v>
      </c>
      <c r="Y270" s="38">
        <v>100</v>
      </c>
      <c r="Z270" s="38">
        <v>100</v>
      </c>
      <c r="AA270" s="38">
        <v>100</v>
      </c>
      <c r="AB270" s="38">
        <v>100</v>
      </c>
      <c r="AC270" s="38">
        <v>100</v>
      </c>
      <c r="AD270" s="38">
        <v>100</v>
      </c>
      <c r="AE270" s="38">
        <v>100</v>
      </c>
      <c r="AF270" s="38">
        <v>100</v>
      </c>
      <c r="AG270" s="38">
        <v>100</v>
      </c>
      <c r="AH270" s="38">
        <v>100</v>
      </c>
      <c r="AI270" s="38">
        <v>100</v>
      </c>
      <c r="AJ270" s="38">
        <v>100</v>
      </c>
      <c r="AK270" s="38">
        <f t="shared" si="13"/>
        <v>1400</v>
      </c>
      <c r="AL270" s="221">
        <f t="shared" si="14"/>
        <v>0</v>
      </c>
      <c r="AM270" s="221"/>
    </row>
    <row r="271" spans="1:39" x14ac:dyDescent="0.25">
      <c r="A271" s="77">
        <v>12101</v>
      </c>
      <c r="B271" s="166" t="s">
        <v>193</v>
      </c>
      <c r="C271" s="183">
        <v>100</v>
      </c>
      <c r="D271" s="183">
        <v>100</v>
      </c>
      <c r="E271" s="183">
        <v>100</v>
      </c>
      <c r="F271" s="183">
        <v>100</v>
      </c>
      <c r="G271" s="183">
        <v>100</v>
      </c>
      <c r="H271" s="183">
        <v>100</v>
      </c>
      <c r="I271" s="183">
        <v>100</v>
      </c>
      <c r="J271" s="183">
        <v>100</v>
      </c>
      <c r="K271" s="183">
        <v>100</v>
      </c>
      <c r="L271" s="183">
        <v>100</v>
      </c>
      <c r="M271" s="183">
        <v>100</v>
      </c>
      <c r="N271" s="183">
        <v>100</v>
      </c>
      <c r="O271" s="183">
        <v>100</v>
      </c>
      <c r="P271" s="183">
        <v>100</v>
      </c>
      <c r="Q271" s="77">
        <v>1400</v>
      </c>
      <c r="R271" s="139">
        <f t="shared" si="12"/>
        <v>1</v>
      </c>
      <c r="U271" s="38">
        <v>12101</v>
      </c>
      <c r="V271" s="38" t="s">
        <v>193</v>
      </c>
      <c r="W271" s="38">
        <v>100</v>
      </c>
      <c r="X271" s="38">
        <v>100</v>
      </c>
      <c r="Y271" s="38">
        <v>100</v>
      </c>
      <c r="Z271" s="38">
        <v>100</v>
      </c>
      <c r="AA271" s="38">
        <v>100</v>
      </c>
      <c r="AB271" s="38">
        <v>100</v>
      </c>
      <c r="AC271" s="38">
        <v>100</v>
      </c>
      <c r="AD271" s="38">
        <v>100</v>
      </c>
      <c r="AE271" s="38">
        <v>100</v>
      </c>
      <c r="AF271" s="38">
        <v>100</v>
      </c>
      <c r="AG271" s="38">
        <v>100</v>
      </c>
      <c r="AH271" s="38">
        <v>100</v>
      </c>
      <c r="AI271" s="38">
        <v>100</v>
      </c>
      <c r="AJ271" s="38">
        <v>100</v>
      </c>
      <c r="AK271" s="38">
        <f t="shared" si="13"/>
        <v>1400</v>
      </c>
      <c r="AL271" s="221">
        <f t="shared" si="14"/>
        <v>0</v>
      </c>
      <c r="AM271" s="221"/>
    </row>
    <row r="272" spans="1:39" x14ac:dyDescent="0.25">
      <c r="A272" s="77">
        <v>12102</v>
      </c>
      <c r="B272" s="166" t="s">
        <v>194</v>
      </c>
      <c r="C272" s="183">
        <v>100</v>
      </c>
      <c r="D272" s="183">
        <v>100</v>
      </c>
      <c r="E272" s="183">
        <v>100</v>
      </c>
      <c r="F272" s="183">
        <v>100</v>
      </c>
      <c r="G272" s="183">
        <v>100</v>
      </c>
      <c r="H272" s="183">
        <v>100</v>
      </c>
      <c r="I272" s="183">
        <v>100</v>
      </c>
      <c r="J272" s="183">
        <v>100</v>
      </c>
      <c r="K272" s="183">
        <v>100</v>
      </c>
      <c r="L272" s="183">
        <v>100</v>
      </c>
      <c r="M272" s="183">
        <v>100</v>
      </c>
      <c r="N272" s="183">
        <v>100</v>
      </c>
      <c r="O272" s="183">
        <v>100</v>
      </c>
      <c r="P272" s="183">
        <v>50</v>
      </c>
      <c r="Q272" s="77">
        <v>1350</v>
      </c>
      <c r="R272" s="139">
        <f t="shared" si="12"/>
        <v>0.98076923076923073</v>
      </c>
      <c r="U272" s="38">
        <v>12102</v>
      </c>
      <c r="V272" s="38" t="s">
        <v>194</v>
      </c>
      <c r="W272" s="38">
        <v>100</v>
      </c>
      <c r="X272" s="38">
        <v>100</v>
      </c>
      <c r="Y272" s="38">
        <v>100</v>
      </c>
      <c r="Z272" s="38">
        <v>100</v>
      </c>
      <c r="AA272" s="38">
        <v>100</v>
      </c>
      <c r="AB272" s="38">
        <v>100</v>
      </c>
      <c r="AC272" s="38">
        <v>100</v>
      </c>
      <c r="AD272" s="38">
        <v>100</v>
      </c>
      <c r="AE272" s="38">
        <v>100</v>
      </c>
      <c r="AF272" s="38">
        <v>100</v>
      </c>
      <c r="AG272" s="38">
        <v>100</v>
      </c>
      <c r="AH272" s="38">
        <v>100</v>
      </c>
      <c r="AI272" s="38">
        <v>100</v>
      </c>
      <c r="AJ272" s="38">
        <v>50</v>
      </c>
      <c r="AK272" s="38">
        <f t="shared" si="13"/>
        <v>1350</v>
      </c>
      <c r="AL272" s="221">
        <f t="shared" si="14"/>
        <v>0</v>
      </c>
      <c r="AM272" s="221"/>
    </row>
    <row r="273" spans="1:39" x14ac:dyDescent="0.25">
      <c r="A273" s="77">
        <v>12103</v>
      </c>
      <c r="B273" s="166" t="s">
        <v>333</v>
      </c>
      <c r="C273" s="183">
        <v>100</v>
      </c>
      <c r="D273" s="183">
        <v>100</v>
      </c>
      <c r="E273" s="183">
        <v>100</v>
      </c>
      <c r="F273" s="183">
        <v>100</v>
      </c>
      <c r="G273" s="183">
        <v>100</v>
      </c>
      <c r="H273" s="183">
        <v>100</v>
      </c>
      <c r="I273" s="183">
        <v>100</v>
      </c>
      <c r="J273" s="183">
        <v>100</v>
      </c>
      <c r="K273" s="183">
        <v>100</v>
      </c>
      <c r="L273" s="183">
        <v>100</v>
      </c>
      <c r="M273" s="183">
        <v>100</v>
      </c>
      <c r="N273" s="183">
        <v>100</v>
      </c>
      <c r="O273" s="183">
        <v>100</v>
      </c>
      <c r="P273" s="183">
        <v>50</v>
      </c>
      <c r="Q273" s="77">
        <v>1350</v>
      </c>
      <c r="R273" s="139">
        <f t="shared" si="12"/>
        <v>0.98076923076923073</v>
      </c>
      <c r="U273" s="38">
        <v>12103</v>
      </c>
      <c r="V273" s="38" t="s">
        <v>414</v>
      </c>
      <c r="W273" s="38">
        <v>100</v>
      </c>
      <c r="X273" s="38">
        <v>100</v>
      </c>
      <c r="Y273" s="38">
        <v>100</v>
      </c>
      <c r="Z273" s="38">
        <v>100</v>
      </c>
      <c r="AA273" s="38">
        <v>100</v>
      </c>
      <c r="AB273" s="38">
        <v>100</v>
      </c>
      <c r="AC273" s="38">
        <v>100</v>
      </c>
      <c r="AD273" s="38">
        <v>100</v>
      </c>
      <c r="AE273" s="38">
        <v>100</v>
      </c>
      <c r="AF273" s="38">
        <v>100</v>
      </c>
      <c r="AG273" s="38">
        <v>100</v>
      </c>
      <c r="AH273" s="38">
        <v>100</v>
      </c>
      <c r="AI273" s="38">
        <v>100</v>
      </c>
      <c r="AJ273" s="38">
        <v>50</v>
      </c>
      <c r="AK273" s="38">
        <f t="shared" si="13"/>
        <v>1350</v>
      </c>
      <c r="AL273" s="221">
        <f t="shared" si="14"/>
        <v>0</v>
      </c>
      <c r="AM273" s="221"/>
    </row>
    <row r="274" spans="1:39" x14ac:dyDescent="0.25">
      <c r="A274" s="77">
        <v>12104</v>
      </c>
      <c r="B274" s="166" t="s">
        <v>334</v>
      </c>
      <c r="C274" s="183">
        <v>100</v>
      </c>
      <c r="D274" s="183">
        <v>100</v>
      </c>
      <c r="E274" s="183">
        <v>100</v>
      </c>
      <c r="F274" s="183">
        <v>100</v>
      </c>
      <c r="G274" s="183">
        <v>100</v>
      </c>
      <c r="H274" s="183">
        <v>100</v>
      </c>
      <c r="I274" s="183">
        <v>100</v>
      </c>
      <c r="J274" s="183">
        <v>100</v>
      </c>
      <c r="K274" s="183">
        <v>100</v>
      </c>
      <c r="L274" s="183">
        <v>100</v>
      </c>
      <c r="M274" s="183">
        <v>100</v>
      </c>
      <c r="N274" s="183">
        <v>100</v>
      </c>
      <c r="O274" s="183">
        <v>100</v>
      </c>
      <c r="P274" s="183">
        <v>50</v>
      </c>
      <c r="Q274" s="77">
        <v>1350</v>
      </c>
      <c r="R274" s="139">
        <f t="shared" si="12"/>
        <v>0.98076923076923073</v>
      </c>
      <c r="U274" s="38">
        <v>12104</v>
      </c>
      <c r="V274" s="38" t="s">
        <v>334</v>
      </c>
      <c r="W274" s="38">
        <v>100</v>
      </c>
      <c r="X274" s="38">
        <v>100</v>
      </c>
      <c r="Y274" s="38">
        <v>100</v>
      </c>
      <c r="Z274" s="38">
        <v>100</v>
      </c>
      <c r="AA274" s="38">
        <v>100</v>
      </c>
      <c r="AB274" s="38">
        <v>100</v>
      </c>
      <c r="AC274" s="38">
        <v>100</v>
      </c>
      <c r="AD274" s="38">
        <v>100</v>
      </c>
      <c r="AE274" s="38">
        <v>100</v>
      </c>
      <c r="AF274" s="38">
        <v>100</v>
      </c>
      <c r="AG274" s="38">
        <v>100</v>
      </c>
      <c r="AH274" s="38">
        <v>100</v>
      </c>
      <c r="AI274" s="38">
        <v>100</v>
      </c>
      <c r="AJ274" s="38">
        <v>50</v>
      </c>
      <c r="AK274" s="38">
        <f t="shared" si="13"/>
        <v>1350</v>
      </c>
      <c r="AL274" s="221">
        <f t="shared" si="14"/>
        <v>0</v>
      </c>
      <c r="AM274" s="221"/>
    </row>
    <row r="275" spans="1:39" x14ac:dyDescent="0.25">
      <c r="A275" s="77">
        <v>12201</v>
      </c>
      <c r="B275" s="166" t="s">
        <v>43</v>
      </c>
      <c r="C275" s="183">
        <v>100</v>
      </c>
      <c r="D275" s="183">
        <v>100</v>
      </c>
      <c r="E275" s="183">
        <v>100</v>
      </c>
      <c r="F275" s="183">
        <v>100</v>
      </c>
      <c r="G275" s="183">
        <v>100</v>
      </c>
      <c r="H275" s="183">
        <v>100</v>
      </c>
      <c r="I275" s="183">
        <v>100</v>
      </c>
      <c r="J275" s="183">
        <v>100</v>
      </c>
      <c r="K275" s="183">
        <v>100</v>
      </c>
      <c r="L275" s="183">
        <v>100</v>
      </c>
      <c r="M275" s="183">
        <v>100</v>
      </c>
      <c r="N275" s="183">
        <v>100</v>
      </c>
      <c r="O275" s="183">
        <v>100</v>
      </c>
      <c r="P275" s="183">
        <v>50</v>
      </c>
      <c r="Q275" s="77">
        <v>1350</v>
      </c>
      <c r="R275" s="139">
        <f t="shared" si="12"/>
        <v>0.98076923076923073</v>
      </c>
      <c r="U275" s="38">
        <v>12201</v>
      </c>
      <c r="V275" s="38" t="s">
        <v>43</v>
      </c>
      <c r="W275" s="38">
        <v>100</v>
      </c>
      <c r="X275" s="38">
        <v>100</v>
      </c>
      <c r="Y275" s="38">
        <v>100</v>
      </c>
      <c r="Z275" s="38">
        <v>100</v>
      </c>
      <c r="AA275" s="38">
        <v>100</v>
      </c>
      <c r="AB275" s="38">
        <v>100</v>
      </c>
      <c r="AC275" s="38">
        <v>100</v>
      </c>
      <c r="AD275" s="38">
        <v>100</v>
      </c>
      <c r="AE275" s="38">
        <v>100</v>
      </c>
      <c r="AF275" s="38">
        <v>100</v>
      </c>
      <c r="AG275" s="38">
        <v>100</v>
      </c>
      <c r="AH275" s="38">
        <v>100</v>
      </c>
      <c r="AI275" s="38">
        <v>100</v>
      </c>
      <c r="AJ275" s="38">
        <v>50</v>
      </c>
      <c r="AK275" s="38">
        <f t="shared" si="13"/>
        <v>1350</v>
      </c>
      <c r="AL275" s="221">
        <f t="shared" si="14"/>
        <v>0</v>
      </c>
      <c r="AM275" s="221"/>
    </row>
    <row r="276" spans="1:39" x14ac:dyDescent="0.25">
      <c r="A276" s="77">
        <v>12301</v>
      </c>
      <c r="B276" s="166" t="s">
        <v>195</v>
      </c>
      <c r="C276" s="183">
        <v>100</v>
      </c>
      <c r="D276" s="183">
        <v>100</v>
      </c>
      <c r="E276" s="183">
        <v>100</v>
      </c>
      <c r="F276" s="183">
        <v>100</v>
      </c>
      <c r="G276" s="183">
        <v>100</v>
      </c>
      <c r="H276" s="183">
        <v>100</v>
      </c>
      <c r="I276" s="183">
        <v>100</v>
      </c>
      <c r="J276" s="183">
        <v>100</v>
      </c>
      <c r="K276" s="183">
        <v>100</v>
      </c>
      <c r="L276" s="183">
        <v>100</v>
      </c>
      <c r="M276" s="183">
        <v>100</v>
      </c>
      <c r="N276" s="183">
        <v>100</v>
      </c>
      <c r="O276" s="183">
        <v>100</v>
      </c>
      <c r="P276" s="183">
        <v>50</v>
      </c>
      <c r="Q276" s="77">
        <v>1350</v>
      </c>
      <c r="R276" s="139">
        <f t="shared" si="12"/>
        <v>0.98076923076923073</v>
      </c>
      <c r="U276" s="38">
        <v>12301</v>
      </c>
      <c r="V276" s="38" t="s">
        <v>195</v>
      </c>
      <c r="W276" s="38">
        <v>100</v>
      </c>
      <c r="X276" s="38">
        <v>100</v>
      </c>
      <c r="Y276" s="38">
        <v>100</v>
      </c>
      <c r="Z276" s="38">
        <v>100</v>
      </c>
      <c r="AA276" s="38">
        <v>100</v>
      </c>
      <c r="AB276" s="38">
        <v>100</v>
      </c>
      <c r="AC276" s="38">
        <v>100</v>
      </c>
      <c r="AD276" s="38">
        <v>100</v>
      </c>
      <c r="AE276" s="38">
        <v>100</v>
      </c>
      <c r="AF276" s="38">
        <v>100</v>
      </c>
      <c r="AG276" s="38">
        <v>100</v>
      </c>
      <c r="AH276" s="38">
        <v>100</v>
      </c>
      <c r="AI276" s="38">
        <v>100</v>
      </c>
      <c r="AJ276" s="38">
        <v>50</v>
      </c>
      <c r="AK276" s="38">
        <f t="shared" si="13"/>
        <v>1350</v>
      </c>
      <c r="AL276" s="221">
        <f t="shared" si="14"/>
        <v>0</v>
      </c>
      <c r="AM276" s="221"/>
    </row>
    <row r="277" spans="1:39" x14ac:dyDescent="0.25">
      <c r="A277" s="77">
        <v>12302</v>
      </c>
      <c r="B277" s="166" t="s">
        <v>335</v>
      </c>
      <c r="C277" s="183">
        <v>100</v>
      </c>
      <c r="D277" s="183">
        <v>100</v>
      </c>
      <c r="E277" s="183">
        <v>100</v>
      </c>
      <c r="F277" s="183">
        <v>100</v>
      </c>
      <c r="G277" s="183">
        <v>100</v>
      </c>
      <c r="H277" s="183">
        <v>100</v>
      </c>
      <c r="I277" s="183">
        <v>100</v>
      </c>
      <c r="J277" s="183">
        <v>100</v>
      </c>
      <c r="K277" s="183">
        <v>100</v>
      </c>
      <c r="L277" s="183">
        <v>100</v>
      </c>
      <c r="M277" s="183">
        <v>100</v>
      </c>
      <c r="N277" s="183">
        <v>100</v>
      </c>
      <c r="O277" s="183">
        <v>100</v>
      </c>
      <c r="P277" s="183">
        <v>50</v>
      </c>
      <c r="Q277" s="77">
        <v>1350</v>
      </c>
      <c r="R277" s="139">
        <f t="shared" si="12"/>
        <v>0.98076923076923073</v>
      </c>
      <c r="U277" s="38">
        <v>12302</v>
      </c>
      <c r="V277" s="38" t="s">
        <v>335</v>
      </c>
      <c r="W277" s="38">
        <v>100</v>
      </c>
      <c r="X277" s="38">
        <v>100</v>
      </c>
      <c r="Y277" s="38">
        <v>100</v>
      </c>
      <c r="Z277" s="38">
        <v>100</v>
      </c>
      <c r="AA277" s="38">
        <v>100</v>
      </c>
      <c r="AB277" s="38">
        <v>100</v>
      </c>
      <c r="AC277" s="38">
        <v>100</v>
      </c>
      <c r="AD277" s="38">
        <v>100</v>
      </c>
      <c r="AE277" s="38">
        <v>100</v>
      </c>
      <c r="AF277" s="38">
        <v>100</v>
      </c>
      <c r="AG277" s="38">
        <v>100</v>
      </c>
      <c r="AH277" s="38">
        <v>100</v>
      </c>
      <c r="AI277" s="38">
        <v>100</v>
      </c>
      <c r="AJ277" s="38">
        <v>50</v>
      </c>
      <c r="AK277" s="38">
        <f t="shared" si="13"/>
        <v>1350</v>
      </c>
      <c r="AL277" s="221">
        <f t="shared" si="14"/>
        <v>0</v>
      </c>
      <c r="AM277" s="221"/>
    </row>
    <row r="278" spans="1:39" x14ac:dyDescent="0.25">
      <c r="A278" s="77">
        <v>12303</v>
      </c>
      <c r="B278" s="166" t="s">
        <v>336</v>
      </c>
      <c r="C278" s="183">
        <v>100</v>
      </c>
      <c r="D278" s="183">
        <v>100</v>
      </c>
      <c r="E278" s="183">
        <v>100</v>
      </c>
      <c r="F278" s="183">
        <v>100</v>
      </c>
      <c r="G278" s="183">
        <v>100</v>
      </c>
      <c r="H278" s="183">
        <v>100</v>
      </c>
      <c r="I278" s="183">
        <v>100</v>
      </c>
      <c r="J278" s="183">
        <v>100</v>
      </c>
      <c r="K278" s="183">
        <v>100</v>
      </c>
      <c r="L278" s="183">
        <v>100</v>
      </c>
      <c r="M278" s="183">
        <v>100</v>
      </c>
      <c r="N278" s="183">
        <v>100</v>
      </c>
      <c r="O278" s="183">
        <v>100</v>
      </c>
      <c r="P278" s="183">
        <v>50</v>
      </c>
      <c r="Q278" s="77">
        <v>1350</v>
      </c>
      <c r="R278" s="139">
        <f t="shared" si="12"/>
        <v>0.98076923076923073</v>
      </c>
      <c r="U278" s="38">
        <v>12303</v>
      </c>
      <c r="V278" s="38" t="s">
        <v>336</v>
      </c>
      <c r="W278" s="38">
        <v>100</v>
      </c>
      <c r="X278" s="38">
        <v>100</v>
      </c>
      <c r="Y278" s="38">
        <v>100</v>
      </c>
      <c r="Z278" s="38">
        <v>100</v>
      </c>
      <c r="AA278" s="38">
        <v>100</v>
      </c>
      <c r="AB278" s="38">
        <v>100</v>
      </c>
      <c r="AC278" s="38">
        <v>100</v>
      </c>
      <c r="AD278" s="38">
        <v>100</v>
      </c>
      <c r="AE278" s="38">
        <v>100</v>
      </c>
      <c r="AF278" s="38">
        <v>100</v>
      </c>
      <c r="AG278" s="38">
        <v>100</v>
      </c>
      <c r="AH278" s="38">
        <v>100</v>
      </c>
      <c r="AI278" s="38">
        <v>100</v>
      </c>
      <c r="AJ278" s="38">
        <v>50</v>
      </c>
      <c r="AK278" s="38">
        <f t="shared" si="13"/>
        <v>1350</v>
      </c>
      <c r="AL278" s="221">
        <f t="shared" si="14"/>
        <v>0</v>
      </c>
      <c r="AM278" s="221"/>
    </row>
    <row r="279" spans="1:39" x14ac:dyDescent="0.25">
      <c r="A279" s="77">
        <v>12401</v>
      </c>
      <c r="B279" s="166" t="s">
        <v>337</v>
      </c>
      <c r="C279" s="183">
        <v>100</v>
      </c>
      <c r="D279" s="183">
        <v>100</v>
      </c>
      <c r="E279" s="183">
        <v>100</v>
      </c>
      <c r="F279" s="183">
        <v>100</v>
      </c>
      <c r="G279" s="183">
        <v>100</v>
      </c>
      <c r="H279" s="183">
        <v>100</v>
      </c>
      <c r="I279" s="183">
        <v>100</v>
      </c>
      <c r="J279" s="183">
        <v>100</v>
      </c>
      <c r="K279" s="183">
        <v>100</v>
      </c>
      <c r="L279" s="183">
        <v>100</v>
      </c>
      <c r="M279" s="183">
        <v>100</v>
      </c>
      <c r="N279" s="183">
        <v>100</v>
      </c>
      <c r="O279" s="183">
        <v>100</v>
      </c>
      <c r="P279" s="183">
        <v>50</v>
      </c>
      <c r="Q279" s="77">
        <v>1350</v>
      </c>
      <c r="R279" s="139">
        <f t="shared" si="12"/>
        <v>0.98076923076923073</v>
      </c>
      <c r="U279" s="38">
        <v>12401</v>
      </c>
      <c r="V279" s="38" t="s">
        <v>337</v>
      </c>
      <c r="W279" s="38">
        <v>100</v>
      </c>
      <c r="X279" s="38">
        <v>100</v>
      </c>
      <c r="Y279" s="38">
        <v>100</v>
      </c>
      <c r="Z279" s="38">
        <v>100</v>
      </c>
      <c r="AA279" s="38">
        <v>100</v>
      </c>
      <c r="AB279" s="38">
        <v>100</v>
      </c>
      <c r="AC279" s="38">
        <v>100</v>
      </c>
      <c r="AD279" s="38">
        <v>100</v>
      </c>
      <c r="AE279" s="38">
        <v>100</v>
      </c>
      <c r="AF279" s="38">
        <v>100</v>
      </c>
      <c r="AG279" s="38">
        <v>100</v>
      </c>
      <c r="AH279" s="38">
        <v>100</v>
      </c>
      <c r="AI279" s="38">
        <v>100</v>
      </c>
      <c r="AJ279" s="38">
        <v>50</v>
      </c>
      <c r="AK279" s="38">
        <f t="shared" si="13"/>
        <v>1350</v>
      </c>
      <c r="AL279" s="221">
        <f t="shared" si="14"/>
        <v>0</v>
      </c>
      <c r="AM279" s="221"/>
    </row>
    <row r="280" spans="1:39" x14ac:dyDescent="0.25">
      <c r="A280" s="77">
        <v>12402</v>
      </c>
      <c r="B280" s="166" t="s">
        <v>338</v>
      </c>
      <c r="C280" s="183">
        <v>100</v>
      </c>
      <c r="D280" s="183">
        <v>100</v>
      </c>
      <c r="E280" s="183">
        <v>100</v>
      </c>
      <c r="F280" s="183">
        <v>100</v>
      </c>
      <c r="G280" s="183">
        <v>100</v>
      </c>
      <c r="H280" s="183">
        <v>100</v>
      </c>
      <c r="I280" s="183">
        <v>100</v>
      </c>
      <c r="J280" s="183">
        <v>100</v>
      </c>
      <c r="K280" s="183">
        <v>100</v>
      </c>
      <c r="L280" s="183">
        <v>100</v>
      </c>
      <c r="M280" s="183">
        <v>100</v>
      </c>
      <c r="N280" s="183">
        <v>100</v>
      </c>
      <c r="O280" s="183">
        <v>100</v>
      </c>
      <c r="P280" s="183">
        <v>50</v>
      </c>
      <c r="Q280" s="77">
        <v>1350</v>
      </c>
      <c r="R280" s="139">
        <f t="shared" si="12"/>
        <v>0.98076923076923073</v>
      </c>
      <c r="U280" s="38">
        <v>12402</v>
      </c>
      <c r="V280" s="38" t="s">
        <v>338</v>
      </c>
      <c r="W280" s="38">
        <v>100</v>
      </c>
      <c r="X280" s="38">
        <v>100</v>
      </c>
      <c r="Y280" s="38">
        <v>100</v>
      </c>
      <c r="Z280" s="38">
        <v>100</v>
      </c>
      <c r="AA280" s="38">
        <v>100</v>
      </c>
      <c r="AB280" s="38">
        <v>100</v>
      </c>
      <c r="AC280" s="38">
        <v>100</v>
      </c>
      <c r="AD280" s="38">
        <v>100</v>
      </c>
      <c r="AE280" s="38">
        <v>100</v>
      </c>
      <c r="AF280" s="38">
        <v>100</v>
      </c>
      <c r="AG280" s="38">
        <v>100</v>
      </c>
      <c r="AH280" s="38">
        <v>100</v>
      </c>
      <c r="AI280" s="38">
        <v>100</v>
      </c>
      <c r="AJ280" s="38">
        <v>50</v>
      </c>
      <c r="AK280" s="38">
        <f t="shared" si="13"/>
        <v>1350</v>
      </c>
      <c r="AL280" s="221">
        <f t="shared" si="14"/>
        <v>0</v>
      </c>
      <c r="AM280" s="221"/>
    </row>
    <row r="281" spans="1:39" x14ac:dyDescent="0.25">
      <c r="A281" s="77">
        <v>13101</v>
      </c>
      <c r="B281" s="166" t="s">
        <v>213</v>
      </c>
      <c r="C281" s="183">
        <v>100</v>
      </c>
      <c r="D281" s="183">
        <v>100</v>
      </c>
      <c r="E281" s="183">
        <v>100</v>
      </c>
      <c r="F281" s="183">
        <v>100</v>
      </c>
      <c r="G281" s="183">
        <v>100</v>
      </c>
      <c r="H281" s="183">
        <v>100</v>
      </c>
      <c r="I281" s="183">
        <v>100</v>
      </c>
      <c r="J281" s="183">
        <v>100</v>
      </c>
      <c r="K281" s="183">
        <v>100</v>
      </c>
      <c r="L281" s="183">
        <v>100</v>
      </c>
      <c r="M281" s="183">
        <v>100</v>
      </c>
      <c r="N281" s="183">
        <v>100</v>
      </c>
      <c r="O281" s="183">
        <v>100</v>
      </c>
      <c r="P281" s="183">
        <v>100</v>
      </c>
      <c r="Q281" s="77">
        <v>1400</v>
      </c>
      <c r="R281" s="139">
        <f t="shared" si="12"/>
        <v>1</v>
      </c>
      <c r="U281" s="38">
        <v>13101</v>
      </c>
      <c r="V281" s="38" t="s">
        <v>213</v>
      </c>
      <c r="W281" s="38">
        <v>100</v>
      </c>
      <c r="X281" s="38">
        <v>100</v>
      </c>
      <c r="Y281" s="38">
        <v>100</v>
      </c>
      <c r="Z281" s="38">
        <v>100</v>
      </c>
      <c r="AA281" s="38">
        <v>100</v>
      </c>
      <c r="AB281" s="38">
        <v>100</v>
      </c>
      <c r="AC281" s="38">
        <v>100</v>
      </c>
      <c r="AD281" s="38">
        <v>100</v>
      </c>
      <c r="AE281" s="38">
        <v>100</v>
      </c>
      <c r="AF281" s="38">
        <v>100</v>
      </c>
      <c r="AG281" s="38">
        <v>100</v>
      </c>
      <c r="AH281" s="38">
        <v>100</v>
      </c>
      <c r="AI281" s="38">
        <v>100</v>
      </c>
      <c r="AJ281" s="38">
        <v>100</v>
      </c>
      <c r="AK281" s="38">
        <f t="shared" si="13"/>
        <v>1400</v>
      </c>
      <c r="AL281" s="221">
        <f t="shared" si="14"/>
        <v>0</v>
      </c>
      <c r="AM281" s="221"/>
    </row>
    <row r="282" spans="1:39" x14ac:dyDescent="0.25">
      <c r="A282" s="77">
        <v>13102</v>
      </c>
      <c r="B282" s="166" t="s">
        <v>98</v>
      </c>
      <c r="C282" s="183">
        <v>100</v>
      </c>
      <c r="D282" s="183">
        <v>100</v>
      </c>
      <c r="E282" s="183">
        <v>100</v>
      </c>
      <c r="F282" s="183">
        <v>100</v>
      </c>
      <c r="G282" s="183">
        <v>100</v>
      </c>
      <c r="H282" s="183">
        <v>100</v>
      </c>
      <c r="I282" s="183">
        <v>100</v>
      </c>
      <c r="J282" s="183">
        <v>100</v>
      </c>
      <c r="K282" s="183">
        <v>100</v>
      </c>
      <c r="L282" s="183">
        <v>100</v>
      </c>
      <c r="M282" s="183">
        <v>100</v>
      </c>
      <c r="N282" s="183">
        <v>100</v>
      </c>
      <c r="O282" s="183">
        <v>100</v>
      </c>
      <c r="P282" s="183">
        <v>100</v>
      </c>
      <c r="Q282" s="77">
        <v>1400</v>
      </c>
      <c r="R282" s="139">
        <f t="shared" si="12"/>
        <v>1</v>
      </c>
      <c r="U282" s="38">
        <v>13102</v>
      </c>
      <c r="V282" s="38" t="s">
        <v>98</v>
      </c>
      <c r="W282" s="38">
        <v>100</v>
      </c>
      <c r="X282" s="38">
        <v>100</v>
      </c>
      <c r="Y282" s="38">
        <v>100</v>
      </c>
      <c r="Z282" s="38">
        <v>100</v>
      </c>
      <c r="AA282" s="38">
        <v>100</v>
      </c>
      <c r="AB282" s="38">
        <v>100</v>
      </c>
      <c r="AC282" s="38">
        <v>100</v>
      </c>
      <c r="AD282" s="38">
        <v>100</v>
      </c>
      <c r="AE282" s="38">
        <v>100</v>
      </c>
      <c r="AF282" s="38">
        <v>100</v>
      </c>
      <c r="AG282" s="38">
        <v>100</v>
      </c>
      <c r="AH282" s="38">
        <v>100</v>
      </c>
      <c r="AI282" s="38">
        <v>100</v>
      </c>
      <c r="AJ282" s="38">
        <v>100</v>
      </c>
      <c r="AK282" s="38">
        <f t="shared" si="13"/>
        <v>1400</v>
      </c>
      <c r="AL282" s="221">
        <f t="shared" si="14"/>
        <v>0</v>
      </c>
      <c r="AM282" s="221"/>
    </row>
    <row r="283" spans="1:39" x14ac:dyDescent="0.25">
      <c r="A283" s="77">
        <v>13103</v>
      </c>
      <c r="B283" s="166" t="s">
        <v>107</v>
      </c>
      <c r="C283" s="183">
        <v>100</v>
      </c>
      <c r="D283" s="183">
        <v>100</v>
      </c>
      <c r="E283" s="183">
        <v>100</v>
      </c>
      <c r="F283" s="183">
        <v>100</v>
      </c>
      <c r="G283" s="183">
        <v>100</v>
      </c>
      <c r="H283" s="183">
        <v>100</v>
      </c>
      <c r="I283" s="183">
        <v>100</v>
      </c>
      <c r="J283" s="183">
        <v>100</v>
      </c>
      <c r="K283" s="183">
        <v>100</v>
      </c>
      <c r="L283" s="183">
        <v>100</v>
      </c>
      <c r="M283" s="183">
        <v>100</v>
      </c>
      <c r="N283" s="183">
        <v>100</v>
      </c>
      <c r="O283" s="183">
        <v>100</v>
      </c>
      <c r="P283" s="183">
        <v>100</v>
      </c>
      <c r="Q283" s="77">
        <v>1400</v>
      </c>
      <c r="R283" s="139">
        <f t="shared" si="12"/>
        <v>1</v>
      </c>
      <c r="U283" s="38">
        <v>13103</v>
      </c>
      <c r="V283" s="38" t="s">
        <v>107</v>
      </c>
      <c r="W283" s="38">
        <v>100</v>
      </c>
      <c r="X283" s="38">
        <v>100</v>
      </c>
      <c r="Y283" s="38">
        <v>100</v>
      </c>
      <c r="Z283" s="38">
        <v>100</v>
      </c>
      <c r="AA283" s="38">
        <v>100</v>
      </c>
      <c r="AB283" s="38">
        <v>100</v>
      </c>
      <c r="AC283" s="38">
        <v>100</v>
      </c>
      <c r="AD283" s="38">
        <v>100</v>
      </c>
      <c r="AE283" s="38">
        <v>100</v>
      </c>
      <c r="AF283" s="38">
        <v>100</v>
      </c>
      <c r="AG283" s="38">
        <v>100</v>
      </c>
      <c r="AH283" s="38">
        <v>100</v>
      </c>
      <c r="AI283" s="38">
        <v>100</v>
      </c>
      <c r="AJ283" s="38">
        <v>100</v>
      </c>
      <c r="AK283" s="38">
        <f t="shared" si="13"/>
        <v>1400</v>
      </c>
      <c r="AL283" s="221">
        <f t="shared" si="14"/>
        <v>0</v>
      </c>
      <c r="AM283" s="221"/>
    </row>
    <row r="284" spans="1:39" x14ac:dyDescent="0.25">
      <c r="A284" s="77">
        <v>13104</v>
      </c>
      <c r="B284" s="166" t="s">
        <v>64</v>
      </c>
      <c r="C284" s="183">
        <v>100</v>
      </c>
      <c r="D284" s="183">
        <v>100</v>
      </c>
      <c r="E284" s="183">
        <v>100</v>
      </c>
      <c r="F284" s="183">
        <v>100</v>
      </c>
      <c r="G284" s="183">
        <v>100</v>
      </c>
      <c r="H284" s="183">
        <v>100</v>
      </c>
      <c r="I284" s="183">
        <v>100</v>
      </c>
      <c r="J284" s="183">
        <v>100</v>
      </c>
      <c r="K284" s="183">
        <v>100</v>
      </c>
      <c r="L284" s="183">
        <v>100</v>
      </c>
      <c r="M284" s="183">
        <v>100</v>
      </c>
      <c r="N284" s="183">
        <v>100</v>
      </c>
      <c r="O284" s="183">
        <v>100</v>
      </c>
      <c r="P284" s="183">
        <v>100</v>
      </c>
      <c r="Q284" s="77">
        <v>1400</v>
      </c>
      <c r="R284" s="139">
        <f t="shared" si="12"/>
        <v>1</v>
      </c>
      <c r="U284" s="38">
        <v>13104</v>
      </c>
      <c r="V284" s="38" t="s">
        <v>409</v>
      </c>
      <c r="W284" s="38">
        <v>100</v>
      </c>
      <c r="X284" s="38">
        <v>100</v>
      </c>
      <c r="Y284" s="38">
        <v>100</v>
      </c>
      <c r="Z284" s="38">
        <v>100</v>
      </c>
      <c r="AA284" s="38">
        <v>100</v>
      </c>
      <c r="AB284" s="38">
        <v>100</v>
      </c>
      <c r="AC284" s="38">
        <v>100</v>
      </c>
      <c r="AD284" s="38">
        <v>100</v>
      </c>
      <c r="AE284" s="38">
        <v>100</v>
      </c>
      <c r="AF284" s="38">
        <v>100</v>
      </c>
      <c r="AG284" s="38">
        <v>100</v>
      </c>
      <c r="AH284" s="38">
        <v>100</v>
      </c>
      <c r="AI284" s="38">
        <v>100</v>
      </c>
      <c r="AJ284" s="38">
        <v>100</v>
      </c>
      <c r="AK284" s="38">
        <f t="shared" si="13"/>
        <v>1400</v>
      </c>
      <c r="AL284" s="221">
        <f t="shared" si="14"/>
        <v>0</v>
      </c>
      <c r="AM284" s="221"/>
    </row>
    <row r="285" spans="1:39" x14ac:dyDescent="0.25">
      <c r="A285" s="77">
        <v>13105</v>
      </c>
      <c r="B285" s="166" t="s">
        <v>278</v>
      </c>
      <c r="C285" s="183">
        <v>100</v>
      </c>
      <c r="D285" s="183">
        <v>100</v>
      </c>
      <c r="E285" s="183">
        <v>100</v>
      </c>
      <c r="F285" s="183">
        <v>100</v>
      </c>
      <c r="G285" s="183">
        <v>100</v>
      </c>
      <c r="H285" s="183">
        <v>100</v>
      </c>
      <c r="I285" s="183">
        <v>100</v>
      </c>
      <c r="J285" s="183">
        <v>100</v>
      </c>
      <c r="K285" s="183">
        <v>100</v>
      </c>
      <c r="L285" s="183">
        <v>100</v>
      </c>
      <c r="M285" s="183">
        <v>100</v>
      </c>
      <c r="N285" s="183">
        <v>100</v>
      </c>
      <c r="O285" s="183">
        <v>100</v>
      </c>
      <c r="P285" s="183">
        <v>100</v>
      </c>
      <c r="Q285" s="77">
        <v>1400</v>
      </c>
      <c r="R285" s="139">
        <f t="shared" si="12"/>
        <v>1</v>
      </c>
      <c r="U285" s="38">
        <v>13105</v>
      </c>
      <c r="V285" s="38" t="s">
        <v>278</v>
      </c>
      <c r="W285" s="38">
        <v>100</v>
      </c>
      <c r="X285" s="38">
        <v>100</v>
      </c>
      <c r="Y285" s="38">
        <v>100</v>
      </c>
      <c r="Z285" s="38">
        <v>100</v>
      </c>
      <c r="AA285" s="38">
        <v>100</v>
      </c>
      <c r="AB285" s="38">
        <v>100</v>
      </c>
      <c r="AC285" s="38">
        <v>100</v>
      </c>
      <c r="AD285" s="38">
        <v>100</v>
      </c>
      <c r="AE285" s="38">
        <v>100</v>
      </c>
      <c r="AF285" s="38">
        <v>100</v>
      </c>
      <c r="AG285" s="38">
        <v>100</v>
      </c>
      <c r="AH285" s="38">
        <v>100</v>
      </c>
      <c r="AI285" s="38">
        <v>100</v>
      </c>
      <c r="AJ285" s="38">
        <v>100</v>
      </c>
      <c r="AK285" s="38">
        <f t="shared" si="13"/>
        <v>1400</v>
      </c>
      <c r="AL285" s="221">
        <f t="shared" si="14"/>
        <v>0</v>
      </c>
      <c r="AM285" s="221"/>
    </row>
    <row r="286" spans="1:39" x14ac:dyDescent="0.25">
      <c r="A286" s="77">
        <v>13106</v>
      </c>
      <c r="B286" s="166" t="s">
        <v>66</v>
      </c>
      <c r="C286" s="183">
        <v>100</v>
      </c>
      <c r="D286" s="183">
        <v>100</v>
      </c>
      <c r="E286" s="183">
        <v>100</v>
      </c>
      <c r="F286" s="183">
        <v>100</v>
      </c>
      <c r="G286" s="183">
        <v>100</v>
      </c>
      <c r="H286" s="183">
        <v>100</v>
      </c>
      <c r="I286" s="183">
        <v>100</v>
      </c>
      <c r="J286" s="183">
        <v>100</v>
      </c>
      <c r="K286" s="183">
        <v>100</v>
      </c>
      <c r="L286" s="183">
        <v>100</v>
      </c>
      <c r="M286" s="183">
        <v>100</v>
      </c>
      <c r="N286" s="183">
        <v>100</v>
      </c>
      <c r="O286" s="183">
        <v>100</v>
      </c>
      <c r="P286" s="183">
        <v>100</v>
      </c>
      <c r="Q286" s="77">
        <v>1400</v>
      </c>
      <c r="R286" s="139">
        <f t="shared" si="12"/>
        <v>1</v>
      </c>
      <c r="U286" s="38">
        <v>13106</v>
      </c>
      <c r="V286" s="38" t="s">
        <v>408</v>
      </c>
      <c r="W286" s="38">
        <v>100</v>
      </c>
      <c r="X286" s="38">
        <v>100</v>
      </c>
      <c r="Y286" s="38">
        <v>100</v>
      </c>
      <c r="Z286" s="38">
        <v>100</v>
      </c>
      <c r="AA286" s="38">
        <v>100</v>
      </c>
      <c r="AB286" s="38">
        <v>100</v>
      </c>
      <c r="AC286" s="38">
        <v>100</v>
      </c>
      <c r="AD286" s="38">
        <v>100</v>
      </c>
      <c r="AE286" s="38">
        <v>100</v>
      </c>
      <c r="AF286" s="38">
        <v>100</v>
      </c>
      <c r="AG286" s="38">
        <v>100</v>
      </c>
      <c r="AH286" s="38">
        <v>100</v>
      </c>
      <c r="AI286" s="38">
        <v>100</v>
      </c>
      <c r="AJ286" s="38">
        <v>100</v>
      </c>
      <c r="AK286" s="38">
        <f t="shared" si="13"/>
        <v>1400</v>
      </c>
      <c r="AL286" s="221">
        <f t="shared" si="14"/>
        <v>0</v>
      </c>
      <c r="AM286" s="221"/>
    </row>
    <row r="287" spans="1:39" x14ac:dyDescent="0.25">
      <c r="A287" s="77">
        <v>13107</v>
      </c>
      <c r="B287" s="166" t="s">
        <v>78</v>
      </c>
      <c r="C287" s="183">
        <v>100</v>
      </c>
      <c r="D287" s="183">
        <v>100</v>
      </c>
      <c r="E287" s="183">
        <v>100</v>
      </c>
      <c r="F287" s="183">
        <v>100</v>
      </c>
      <c r="G287" s="183">
        <v>100</v>
      </c>
      <c r="H287" s="183">
        <v>100</v>
      </c>
      <c r="I287" s="183">
        <v>100</v>
      </c>
      <c r="J287" s="183">
        <v>100</v>
      </c>
      <c r="K287" s="183">
        <v>100</v>
      </c>
      <c r="L287" s="183">
        <v>100</v>
      </c>
      <c r="M287" s="183">
        <v>100</v>
      </c>
      <c r="N287" s="183">
        <v>100</v>
      </c>
      <c r="O287" s="183">
        <v>100</v>
      </c>
      <c r="P287" s="183">
        <v>100</v>
      </c>
      <c r="Q287" s="77">
        <v>1400</v>
      </c>
      <c r="R287" s="139">
        <f t="shared" si="12"/>
        <v>1</v>
      </c>
      <c r="U287" s="38">
        <v>13107</v>
      </c>
      <c r="V287" s="38" t="s">
        <v>78</v>
      </c>
      <c r="W287" s="38">
        <v>100</v>
      </c>
      <c r="X287" s="38">
        <v>100</v>
      </c>
      <c r="Y287" s="38">
        <v>100</v>
      </c>
      <c r="Z287" s="38">
        <v>100</v>
      </c>
      <c r="AA287" s="38">
        <v>100</v>
      </c>
      <c r="AB287" s="38">
        <v>100</v>
      </c>
      <c r="AC287" s="38">
        <v>100</v>
      </c>
      <c r="AD287" s="38">
        <v>100</v>
      </c>
      <c r="AE287" s="38">
        <v>100</v>
      </c>
      <c r="AF287" s="38">
        <v>100</v>
      </c>
      <c r="AG287" s="38">
        <v>100</v>
      </c>
      <c r="AH287" s="38">
        <v>100</v>
      </c>
      <c r="AI287" s="38">
        <v>100</v>
      </c>
      <c r="AJ287" s="38">
        <v>100</v>
      </c>
      <c r="AK287" s="38">
        <f t="shared" si="13"/>
        <v>1400</v>
      </c>
      <c r="AL287" s="221">
        <f t="shared" si="14"/>
        <v>0</v>
      </c>
      <c r="AM287" s="221"/>
    </row>
    <row r="288" spans="1:39" x14ac:dyDescent="0.25">
      <c r="A288" s="77">
        <v>13108</v>
      </c>
      <c r="B288" s="166" t="s">
        <v>196</v>
      </c>
      <c r="C288" s="183">
        <v>100</v>
      </c>
      <c r="D288" s="183">
        <v>100</v>
      </c>
      <c r="E288" s="183">
        <v>100</v>
      </c>
      <c r="F288" s="183">
        <v>100</v>
      </c>
      <c r="G288" s="183">
        <v>100</v>
      </c>
      <c r="H288" s="183">
        <v>100</v>
      </c>
      <c r="I288" s="183">
        <v>100</v>
      </c>
      <c r="J288" s="183">
        <v>100</v>
      </c>
      <c r="K288" s="183">
        <v>100</v>
      </c>
      <c r="L288" s="183">
        <v>100</v>
      </c>
      <c r="M288" s="183">
        <v>100</v>
      </c>
      <c r="N288" s="183">
        <v>100</v>
      </c>
      <c r="O288" s="183">
        <v>100</v>
      </c>
      <c r="P288" s="183">
        <v>100</v>
      </c>
      <c r="Q288" s="77">
        <v>1400</v>
      </c>
      <c r="R288" s="139">
        <f t="shared" si="12"/>
        <v>1</v>
      </c>
      <c r="U288" s="38">
        <v>13108</v>
      </c>
      <c r="V288" s="38" t="s">
        <v>196</v>
      </c>
      <c r="W288" s="38">
        <v>100</v>
      </c>
      <c r="X288" s="38">
        <v>100</v>
      </c>
      <c r="Y288" s="38">
        <v>100</v>
      </c>
      <c r="Z288" s="38">
        <v>100</v>
      </c>
      <c r="AA288" s="38">
        <v>100</v>
      </c>
      <c r="AB288" s="38">
        <v>100</v>
      </c>
      <c r="AC288" s="38">
        <v>100</v>
      </c>
      <c r="AD288" s="38">
        <v>100</v>
      </c>
      <c r="AE288" s="38">
        <v>100</v>
      </c>
      <c r="AF288" s="38">
        <v>100</v>
      </c>
      <c r="AG288" s="38">
        <v>100</v>
      </c>
      <c r="AH288" s="38">
        <v>100</v>
      </c>
      <c r="AI288" s="38">
        <v>100</v>
      </c>
      <c r="AJ288" s="38">
        <v>100</v>
      </c>
      <c r="AK288" s="38">
        <f t="shared" si="13"/>
        <v>1400</v>
      </c>
      <c r="AL288" s="221">
        <f t="shared" si="14"/>
        <v>0</v>
      </c>
      <c r="AM288" s="221"/>
    </row>
    <row r="289" spans="1:39" x14ac:dyDescent="0.25">
      <c r="A289" s="77">
        <v>13109</v>
      </c>
      <c r="B289" s="166" t="s">
        <v>108</v>
      </c>
      <c r="C289" s="183">
        <v>100</v>
      </c>
      <c r="D289" s="183">
        <v>100</v>
      </c>
      <c r="E289" s="183">
        <v>100</v>
      </c>
      <c r="F289" s="183">
        <v>100</v>
      </c>
      <c r="G289" s="183">
        <v>100</v>
      </c>
      <c r="H289" s="183">
        <v>100</v>
      </c>
      <c r="I289" s="183">
        <v>100</v>
      </c>
      <c r="J289" s="183">
        <v>100</v>
      </c>
      <c r="K289" s="183">
        <v>100</v>
      </c>
      <c r="L289" s="183">
        <v>100</v>
      </c>
      <c r="M289" s="183">
        <v>100</v>
      </c>
      <c r="N289" s="183">
        <v>100</v>
      </c>
      <c r="O289" s="183">
        <v>100</v>
      </c>
      <c r="P289" s="183">
        <v>100</v>
      </c>
      <c r="Q289" s="77">
        <v>1400</v>
      </c>
      <c r="R289" s="139">
        <f t="shared" si="12"/>
        <v>1</v>
      </c>
      <c r="U289" s="38">
        <v>13109</v>
      </c>
      <c r="V289" s="38" t="s">
        <v>108</v>
      </c>
      <c r="W289" s="38">
        <v>100</v>
      </c>
      <c r="X289" s="38">
        <v>100</v>
      </c>
      <c r="Y289" s="38">
        <v>100</v>
      </c>
      <c r="Z289" s="38">
        <v>100</v>
      </c>
      <c r="AA289" s="38">
        <v>100</v>
      </c>
      <c r="AB289" s="38">
        <v>100</v>
      </c>
      <c r="AC289" s="38">
        <v>100</v>
      </c>
      <c r="AD289" s="38">
        <v>100</v>
      </c>
      <c r="AE289" s="38">
        <v>100</v>
      </c>
      <c r="AF289" s="38">
        <v>100</v>
      </c>
      <c r="AG289" s="38">
        <v>100</v>
      </c>
      <c r="AH289" s="38">
        <v>100</v>
      </c>
      <c r="AI289" s="38">
        <v>100</v>
      </c>
      <c r="AJ289" s="38">
        <v>100</v>
      </c>
      <c r="AK289" s="38">
        <f t="shared" si="13"/>
        <v>1400</v>
      </c>
      <c r="AL289" s="221">
        <f t="shared" si="14"/>
        <v>0</v>
      </c>
      <c r="AM289" s="221"/>
    </row>
    <row r="290" spans="1:39" x14ac:dyDescent="0.25">
      <c r="A290" s="77">
        <v>13110</v>
      </c>
      <c r="B290" s="166" t="s">
        <v>339</v>
      </c>
      <c r="C290" s="183">
        <v>100</v>
      </c>
      <c r="D290" s="183">
        <v>100</v>
      </c>
      <c r="E290" s="183">
        <v>100</v>
      </c>
      <c r="F290" s="183">
        <v>100</v>
      </c>
      <c r="G290" s="183">
        <v>100</v>
      </c>
      <c r="H290" s="183">
        <v>100</v>
      </c>
      <c r="I290" s="183">
        <v>100</v>
      </c>
      <c r="J290" s="183">
        <v>100</v>
      </c>
      <c r="K290" s="183">
        <v>100</v>
      </c>
      <c r="L290" s="183">
        <v>100</v>
      </c>
      <c r="M290" s="183">
        <v>100</v>
      </c>
      <c r="N290" s="183">
        <v>100</v>
      </c>
      <c r="O290" s="183">
        <v>100</v>
      </c>
      <c r="P290" s="183">
        <v>100</v>
      </c>
      <c r="Q290" s="77">
        <v>1400</v>
      </c>
      <c r="R290" s="139">
        <f t="shared" si="12"/>
        <v>1</v>
      </c>
      <c r="U290" s="38">
        <v>13110</v>
      </c>
      <c r="V290" s="38" t="s">
        <v>339</v>
      </c>
      <c r="W290" s="38">
        <v>100</v>
      </c>
      <c r="X290" s="38">
        <v>100</v>
      </c>
      <c r="Y290" s="38">
        <v>100</v>
      </c>
      <c r="Z290" s="38">
        <v>100</v>
      </c>
      <c r="AA290" s="38">
        <v>100</v>
      </c>
      <c r="AB290" s="38">
        <v>100</v>
      </c>
      <c r="AC290" s="38">
        <v>100</v>
      </c>
      <c r="AD290" s="38">
        <v>100</v>
      </c>
      <c r="AE290" s="38">
        <v>100</v>
      </c>
      <c r="AF290" s="38">
        <v>100</v>
      </c>
      <c r="AG290" s="38">
        <v>100</v>
      </c>
      <c r="AH290" s="38">
        <v>100</v>
      </c>
      <c r="AI290" s="38">
        <v>100</v>
      </c>
      <c r="AJ290" s="38">
        <v>100</v>
      </c>
      <c r="AK290" s="38">
        <f t="shared" si="13"/>
        <v>1400</v>
      </c>
      <c r="AL290" s="221">
        <f t="shared" si="14"/>
        <v>0</v>
      </c>
      <c r="AM290" s="221"/>
    </row>
    <row r="291" spans="1:39" x14ac:dyDescent="0.25">
      <c r="A291" s="77">
        <v>13111</v>
      </c>
      <c r="B291" s="166" t="s">
        <v>279</v>
      </c>
      <c r="C291" s="183">
        <v>100</v>
      </c>
      <c r="D291" s="183">
        <v>100</v>
      </c>
      <c r="E291" s="183">
        <v>100</v>
      </c>
      <c r="F291" s="183">
        <v>100</v>
      </c>
      <c r="G291" s="183">
        <v>100</v>
      </c>
      <c r="H291" s="183">
        <v>100</v>
      </c>
      <c r="I291" s="183">
        <v>100</v>
      </c>
      <c r="J291" s="183">
        <v>100</v>
      </c>
      <c r="K291" s="183">
        <v>100</v>
      </c>
      <c r="L291" s="183">
        <v>100</v>
      </c>
      <c r="M291" s="183">
        <v>100</v>
      </c>
      <c r="N291" s="183">
        <v>100</v>
      </c>
      <c r="O291" s="183">
        <v>100</v>
      </c>
      <c r="P291" s="183">
        <v>100</v>
      </c>
      <c r="Q291" s="77">
        <v>1400</v>
      </c>
      <c r="R291" s="139">
        <f t="shared" si="12"/>
        <v>1</v>
      </c>
      <c r="U291" s="38">
        <v>13111</v>
      </c>
      <c r="V291" s="38" t="s">
        <v>279</v>
      </c>
      <c r="W291" s="38">
        <v>100</v>
      </c>
      <c r="X291" s="38">
        <v>100</v>
      </c>
      <c r="Y291" s="38">
        <v>100</v>
      </c>
      <c r="Z291" s="38">
        <v>100</v>
      </c>
      <c r="AA291" s="38">
        <v>100</v>
      </c>
      <c r="AB291" s="38">
        <v>100</v>
      </c>
      <c r="AC291" s="38">
        <v>100</v>
      </c>
      <c r="AD291" s="38">
        <v>100</v>
      </c>
      <c r="AE291" s="38">
        <v>100</v>
      </c>
      <c r="AF291" s="38">
        <v>100</v>
      </c>
      <c r="AG291" s="38">
        <v>100</v>
      </c>
      <c r="AH291" s="38">
        <v>100</v>
      </c>
      <c r="AI291" s="38">
        <v>100</v>
      </c>
      <c r="AJ291" s="38">
        <v>100</v>
      </c>
      <c r="AK291" s="38">
        <f t="shared" si="13"/>
        <v>1400</v>
      </c>
      <c r="AL291" s="221">
        <f t="shared" si="14"/>
        <v>0</v>
      </c>
      <c r="AM291" s="221"/>
    </row>
    <row r="292" spans="1:39" x14ac:dyDescent="0.25">
      <c r="A292" s="77">
        <v>13112</v>
      </c>
      <c r="B292" s="166" t="s">
        <v>131</v>
      </c>
      <c r="C292" s="183">
        <v>100</v>
      </c>
      <c r="D292" s="183">
        <v>100</v>
      </c>
      <c r="E292" s="183">
        <v>100</v>
      </c>
      <c r="F292" s="183">
        <v>100</v>
      </c>
      <c r="G292" s="183">
        <v>100</v>
      </c>
      <c r="H292" s="183">
        <v>100</v>
      </c>
      <c r="I292" s="183">
        <v>100</v>
      </c>
      <c r="J292" s="183">
        <v>100</v>
      </c>
      <c r="K292" s="183">
        <v>100</v>
      </c>
      <c r="L292" s="183">
        <v>100</v>
      </c>
      <c r="M292" s="183">
        <v>100</v>
      </c>
      <c r="N292" s="183">
        <v>100</v>
      </c>
      <c r="O292" s="183">
        <v>100</v>
      </c>
      <c r="P292" s="183">
        <v>100</v>
      </c>
      <c r="Q292" s="77">
        <v>1400</v>
      </c>
      <c r="R292" s="139">
        <f t="shared" si="12"/>
        <v>1</v>
      </c>
      <c r="U292" s="38">
        <v>13112</v>
      </c>
      <c r="V292" s="38" t="s">
        <v>131</v>
      </c>
      <c r="W292" s="38">
        <v>100</v>
      </c>
      <c r="X292" s="38">
        <v>100</v>
      </c>
      <c r="Y292" s="38">
        <v>100</v>
      </c>
      <c r="Z292" s="38">
        <v>100</v>
      </c>
      <c r="AA292" s="38">
        <v>100</v>
      </c>
      <c r="AB292" s="38">
        <v>100</v>
      </c>
      <c r="AC292" s="38">
        <v>100</v>
      </c>
      <c r="AD292" s="38">
        <v>100</v>
      </c>
      <c r="AE292" s="38">
        <v>100</v>
      </c>
      <c r="AF292" s="38">
        <v>100</v>
      </c>
      <c r="AG292" s="38">
        <v>100</v>
      </c>
      <c r="AH292" s="38">
        <v>100</v>
      </c>
      <c r="AI292" s="38">
        <v>100</v>
      </c>
      <c r="AJ292" s="38">
        <v>100</v>
      </c>
      <c r="AK292" s="38">
        <f t="shared" si="13"/>
        <v>1400</v>
      </c>
      <c r="AL292" s="221">
        <f t="shared" si="14"/>
        <v>0</v>
      </c>
      <c r="AM292" s="221"/>
    </row>
    <row r="293" spans="1:39" x14ac:dyDescent="0.25">
      <c r="A293" s="77">
        <v>13113</v>
      </c>
      <c r="B293" s="166" t="s">
        <v>250</v>
      </c>
      <c r="C293" s="183">
        <v>100</v>
      </c>
      <c r="D293" s="183">
        <v>100</v>
      </c>
      <c r="E293" s="183">
        <v>100</v>
      </c>
      <c r="F293" s="183">
        <v>100</v>
      </c>
      <c r="G293" s="183">
        <v>100</v>
      </c>
      <c r="H293" s="183">
        <v>100</v>
      </c>
      <c r="I293" s="183">
        <v>100</v>
      </c>
      <c r="J293" s="183">
        <v>100</v>
      </c>
      <c r="K293" s="183">
        <v>100</v>
      </c>
      <c r="L293" s="183">
        <v>100</v>
      </c>
      <c r="M293" s="183">
        <v>100</v>
      </c>
      <c r="N293" s="183">
        <v>100</v>
      </c>
      <c r="O293" s="183">
        <v>100</v>
      </c>
      <c r="P293" s="183">
        <v>100</v>
      </c>
      <c r="Q293" s="77">
        <v>1400</v>
      </c>
      <c r="R293" s="139">
        <f t="shared" si="12"/>
        <v>1</v>
      </c>
      <c r="U293" s="38">
        <v>13113</v>
      </c>
      <c r="V293" s="38" t="s">
        <v>250</v>
      </c>
      <c r="W293" s="38">
        <v>100</v>
      </c>
      <c r="X293" s="38">
        <v>100</v>
      </c>
      <c r="Y293" s="38">
        <v>100</v>
      </c>
      <c r="Z293" s="38">
        <v>100</v>
      </c>
      <c r="AA293" s="38">
        <v>100</v>
      </c>
      <c r="AB293" s="38">
        <v>100</v>
      </c>
      <c r="AC293" s="38">
        <v>100</v>
      </c>
      <c r="AD293" s="38">
        <v>100</v>
      </c>
      <c r="AE293" s="38">
        <v>100</v>
      </c>
      <c r="AF293" s="38">
        <v>100</v>
      </c>
      <c r="AG293" s="38">
        <v>100</v>
      </c>
      <c r="AH293" s="38">
        <v>100</v>
      </c>
      <c r="AI293" s="38">
        <v>100</v>
      </c>
      <c r="AJ293" s="38">
        <v>100</v>
      </c>
      <c r="AK293" s="38">
        <f t="shared" si="13"/>
        <v>1400</v>
      </c>
      <c r="AL293" s="221">
        <f t="shared" si="14"/>
        <v>0</v>
      </c>
      <c r="AM293" s="221"/>
    </row>
    <row r="294" spans="1:39" x14ac:dyDescent="0.25">
      <c r="A294" s="77">
        <v>13114</v>
      </c>
      <c r="B294" s="166" t="s">
        <v>340</v>
      </c>
      <c r="C294" s="183">
        <v>100</v>
      </c>
      <c r="D294" s="183">
        <v>100</v>
      </c>
      <c r="E294" s="183">
        <v>100</v>
      </c>
      <c r="F294" s="183">
        <v>100</v>
      </c>
      <c r="G294" s="183">
        <v>100</v>
      </c>
      <c r="H294" s="183">
        <v>100</v>
      </c>
      <c r="I294" s="183">
        <v>100</v>
      </c>
      <c r="J294" s="183">
        <v>100</v>
      </c>
      <c r="K294" s="183">
        <v>100</v>
      </c>
      <c r="L294" s="183">
        <v>100</v>
      </c>
      <c r="M294" s="183">
        <v>100</v>
      </c>
      <c r="N294" s="183">
        <v>100</v>
      </c>
      <c r="O294" s="183">
        <v>100</v>
      </c>
      <c r="P294" s="183">
        <v>100</v>
      </c>
      <c r="Q294" s="77">
        <v>1400</v>
      </c>
      <c r="R294" s="139">
        <f t="shared" si="12"/>
        <v>1</v>
      </c>
      <c r="U294" s="38">
        <v>13114</v>
      </c>
      <c r="V294" s="38" t="s">
        <v>340</v>
      </c>
      <c r="W294" s="38">
        <v>100</v>
      </c>
      <c r="X294" s="38">
        <v>100</v>
      </c>
      <c r="Y294" s="38">
        <v>100</v>
      </c>
      <c r="Z294" s="38">
        <v>100</v>
      </c>
      <c r="AA294" s="38">
        <v>100</v>
      </c>
      <c r="AB294" s="38">
        <v>100</v>
      </c>
      <c r="AC294" s="38">
        <v>100</v>
      </c>
      <c r="AD294" s="38">
        <v>100</v>
      </c>
      <c r="AE294" s="38">
        <v>100</v>
      </c>
      <c r="AF294" s="38">
        <v>100</v>
      </c>
      <c r="AG294" s="38">
        <v>100</v>
      </c>
      <c r="AH294" s="38">
        <v>100</v>
      </c>
      <c r="AI294" s="38">
        <v>100</v>
      </c>
      <c r="AJ294" s="38">
        <v>100</v>
      </c>
      <c r="AK294" s="38">
        <f t="shared" si="13"/>
        <v>1400</v>
      </c>
      <c r="AL294" s="221">
        <f t="shared" si="14"/>
        <v>0</v>
      </c>
      <c r="AM294" s="221"/>
    </row>
    <row r="295" spans="1:39" x14ac:dyDescent="0.25">
      <c r="A295" s="77">
        <v>13115</v>
      </c>
      <c r="B295" s="166" t="s">
        <v>139</v>
      </c>
      <c r="C295" s="183">
        <v>100</v>
      </c>
      <c r="D295" s="183">
        <v>100</v>
      </c>
      <c r="E295" s="183">
        <v>100</v>
      </c>
      <c r="F295" s="183">
        <v>100</v>
      </c>
      <c r="G295" s="183">
        <v>100</v>
      </c>
      <c r="H295" s="183">
        <v>100</v>
      </c>
      <c r="I295" s="183">
        <v>100</v>
      </c>
      <c r="J295" s="183">
        <v>100</v>
      </c>
      <c r="K295" s="183">
        <v>100</v>
      </c>
      <c r="L295" s="183">
        <v>100</v>
      </c>
      <c r="M295" s="183">
        <v>100</v>
      </c>
      <c r="N295" s="183">
        <v>100</v>
      </c>
      <c r="O295" s="183">
        <v>100</v>
      </c>
      <c r="P295" s="183">
        <v>100</v>
      </c>
      <c r="Q295" s="77">
        <v>1400</v>
      </c>
      <c r="R295" s="139">
        <f t="shared" si="12"/>
        <v>1</v>
      </c>
      <c r="U295" s="38">
        <v>13115</v>
      </c>
      <c r="V295" s="38" t="s">
        <v>139</v>
      </c>
      <c r="W295" s="38">
        <v>100</v>
      </c>
      <c r="X295" s="38">
        <v>100</v>
      </c>
      <c r="Y295" s="38">
        <v>100</v>
      </c>
      <c r="Z295" s="38">
        <v>100</v>
      </c>
      <c r="AA295" s="38">
        <v>100</v>
      </c>
      <c r="AB295" s="38">
        <v>100</v>
      </c>
      <c r="AC295" s="38">
        <v>100</v>
      </c>
      <c r="AD295" s="38">
        <v>100</v>
      </c>
      <c r="AE295" s="38">
        <v>100</v>
      </c>
      <c r="AF295" s="38">
        <v>100</v>
      </c>
      <c r="AG295" s="38">
        <v>100</v>
      </c>
      <c r="AH295" s="38">
        <v>100</v>
      </c>
      <c r="AI295" s="38">
        <v>100</v>
      </c>
      <c r="AJ295" s="38">
        <v>100</v>
      </c>
      <c r="AK295" s="38">
        <f t="shared" si="13"/>
        <v>1400</v>
      </c>
      <c r="AL295" s="221">
        <f t="shared" si="14"/>
        <v>0</v>
      </c>
      <c r="AM295" s="221"/>
    </row>
    <row r="296" spans="1:39" x14ac:dyDescent="0.25">
      <c r="A296" s="77">
        <v>13116</v>
      </c>
      <c r="B296" s="166" t="s">
        <v>22</v>
      </c>
      <c r="C296" s="183">
        <v>100</v>
      </c>
      <c r="D296" s="183">
        <v>100</v>
      </c>
      <c r="E296" s="183">
        <v>100</v>
      </c>
      <c r="F296" s="183">
        <v>100</v>
      </c>
      <c r="G296" s="183">
        <v>100</v>
      </c>
      <c r="H296" s="183">
        <v>100</v>
      </c>
      <c r="I296" s="183">
        <v>100</v>
      </c>
      <c r="J296" s="183">
        <v>100</v>
      </c>
      <c r="K296" s="183">
        <v>100</v>
      </c>
      <c r="L296" s="183">
        <v>100</v>
      </c>
      <c r="M296" s="183">
        <v>100</v>
      </c>
      <c r="N296" s="183">
        <v>100</v>
      </c>
      <c r="O296" s="183">
        <v>100</v>
      </c>
      <c r="P296" s="183">
        <v>100</v>
      </c>
      <c r="Q296" s="77">
        <v>1400</v>
      </c>
      <c r="R296" s="139">
        <f t="shared" si="12"/>
        <v>1</v>
      </c>
      <c r="U296" s="38">
        <v>13116</v>
      </c>
      <c r="V296" s="38" t="s">
        <v>22</v>
      </c>
      <c r="W296" s="38">
        <v>100</v>
      </c>
      <c r="X296" s="38">
        <v>100</v>
      </c>
      <c r="Y296" s="38">
        <v>100</v>
      </c>
      <c r="Z296" s="38">
        <v>100</v>
      </c>
      <c r="AA296" s="38">
        <v>100</v>
      </c>
      <c r="AB296" s="38">
        <v>100</v>
      </c>
      <c r="AC296" s="38">
        <v>100</v>
      </c>
      <c r="AD296" s="38">
        <v>100</v>
      </c>
      <c r="AE296" s="38">
        <v>100</v>
      </c>
      <c r="AF296" s="38">
        <v>100</v>
      </c>
      <c r="AG296" s="38">
        <v>100</v>
      </c>
      <c r="AH296" s="38">
        <v>100</v>
      </c>
      <c r="AI296" s="38">
        <v>100</v>
      </c>
      <c r="AJ296" s="38">
        <v>100</v>
      </c>
      <c r="AK296" s="38">
        <f t="shared" si="13"/>
        <v>1400</v>
      </c>
      <c r="AL296" s="221">
        <f t="shared" si="14"/>
        <v>0</v>
      </c>
      <c r="AM296" s="221"/>
    </row>
    <row r="297" spans="1:39" x14ac:dyDescent="0.25">
      <c r="A297" s="77">
        <v>13117</v>
      </c>
      <c r="B297" s="166" t="s">
        <v>33</v>
      </c>
      <c r="C297" s="183">
        <v>100</v>
      </c>
      <c r="D297" s="183">
        <v>100</v>
      </c>
      <c r="E297" s="183">
        <v>100</v>
      </c>
      <c r="F297" s="183">
        <v>100</v>
      </c>
      <c r="G297" s="183">
        <v>100</v>
      </c>
      <c r="H297" s="183">
        <v>100</v>
      </c>
      <c r="I297" s="183">
        <v>100</v>
      </c>
      <c r="J297" s="183">
        <v>100</v>
      </c>
      <c r="K297" s="183">
        <v>100</v>
      </c>
      <c r="L297" s="183">
        <v>100</v>
      </c>
      <c r="M297" s="183">
        <v>100</v>
      </c>
      <c r="N297" s="183">
        <v>100</v>
      </c>
      <c r="O297" s="183">
        <v>100</v>
      </c>
      <c r="P297" s="183">
        <v>100</v>
      </c>
      <c r="Q297" s="77">
        <v>1400</v>
      </c>
      <c r="R297" s="139">
        <f t="shared" si="12"/>
        <v>1</v>
      </c>
      <c r="U297" s="38">
        <v>13117</v>
      </c>
      <c r="V297" s="38" t="s">
        <v>33</v>
      </c>
      <c r="W297" s="38">
        <v>100</v>
      </c>
      <c r="X297" s="38">
        <v>100</v>
      </c>
      <c r="Y297" s="38">
        <v>100</v>
      </c>
      <c r="Z297" s="38">
        <v>100</v>
      </c>
      <c r="AA297" s="38">
        <v>100</v>
      </c>
      <c r="AB297" s="38">
        <v>100</v>
      </c>
      <c r="AC297" s="38">
        <v>100</v>
      </c>
      <c r="AD297" s="38">
        <v>100</v>
      </c>
      <c r="AE297" s="38">
        <v>100</v>
      </c>
      <c r="AF297" s="38">
        <v>100</v>
      </c>
      <c r="AG297" s="38">
        <v>100</v>
      </c>
      <c r="AH297" s="38">
        <v>100</v>
      </c>
      <c r="AI297" s="38">
        <v>100</v>
      </c>
      <c r="AJ297" s="38">
        <v>100</v>
      </c>
      <c r="AK297" s="38">
        <f t="shared" si="13"/>
        <v>1400</v>
      </c>
      <c r="AL297" s="221">
        <f t="shared" si="14"/>
        <v>0</v>
      </c>
      <c r="AM297" s="221"/>
    </row>
    <row r="298" spans="1:39" x14ac:dyDescent="0.25">
      <c r="A298" s="77">
        <v>13118</v>
      </c>
      <c r="B298" s="166" t="s">
        <v>209</v>
      </c>
      <c r="C298" s="183">
        <v>100</v>
      </c>
      <c r="D298" s="183">
        <v>100</v>
      </c>
      <c r="E298" s="183">
        <v>100</v>
      </c>
      <c r="F298" s="183">
        <v>100</v>
      </c>
      <c r="G298" s="183">
        <v>100</v>
      </c>
      <c r="H298" s="183">
        <v>100</v>
      </c>
      <c r="I298" s="183">
        <v>100</v>
      </c>
      <c r="J298" s="183">
        <v>100</v>
      </c>
      <c r="K298" s="183">
        <v>100</v>
      </c>
      <c r="L298" s="183">
        <v>100</v>
      </c>
      <c r="M298" s="183">
        <v>100</v>
      </c>
      <c r="N298" s="183">
        <v>100</v>
      </c>
      <c r="O298" s="183">
        <v>100</v>
      </c>
      <c r="P298" s="183">
        <v>100</v>
      </c>
      <c r="Q298" s="77">
        <v>1400</v>
      </c>
      <c r="R298" s="139">
        <f t="shared" si="12"/>
        <v>1</v>
      </c>
      <c r="U298" s="38">
        <v>13118</v>
      </c>
      <c r="V298" s="38" t="s">
        <v>209</v>
      </c>
      <c r="W298" s="38">
        <v>100</v>
      </c>
      <c r="X298" s="38">
        <v>100</v>
      </c>
      <c r="Y298" s="38">
        <v>100</v>
      </c>
      <c r="Z298" s="38">
        <v>100</v>
      </c>
      <c r="AA298" s="38">
        <v>100</v>
      </c>
      <c r="AB298" s="38">
        <v>100</v>
      </c>
      <c r="AC298" s="38">
        <v>100</v>
      </c>
      <c r="AD298" s="38">
        <v>100</v>
      </c>
      <c r="AE298" s="38">
        <v>100</v>
      </c>
      <c r="AF298" s="38">
        <v>100</v>
      </c>
      <c r="AG298" s="38">
        <v>100</v>
      </c>
      <c r="AH298" s="38">
        <v>100</v>
      </c>
      <c r="AI298" s="38">
        <v>100</v>
      </c>
      <c r="AJ298" s="38">
        <v>100</v>
      </c>
      <c r="AK298" s="38">
        <f t="shared" si="13"/>
        <v>1400</v>
      </c>
      <c r="AL298" s="221">
        <f t="shared" si="14"/>
        <v>0</v>
      </c>
      <c r="AM298" s="221"/>
    </row>
    <row r="299" spans="1:39" x14ac:dyDescent="0.25">
      <c r="A299" s="77">
        <v>13119</v>
      </c>
      <c r="B299" s="166" t="s">
        <v>93</v>
      </c>
      <c r="C299" s="183">
        <v>100</v>
      </c>
      <c r="D299" s="183">
        <v>100</v>
      </c>
      <c r="E299" s="183">
        <v>100</v>
      </c>
      <c r="F299" s="183">
        <v>100</v>
      </c>
      <c r="G299" s="183">
        <v>100</v>
      </c>
      <c r="H299" s="183">
        <v>100</v>
      </c>
      <c r="I299" s="183">
        <v>100</v>
      </c>
      <c r="J299" s="183">
        <v>100</v>
      </c>
      <c r="K299" s="183">
        <v>100</v>
      </c>
      <c r="L299" s="183">
        <v>100</v>
      </c>
      <c r="M299" s="183">
        <v>100</v>
      </c>
      <c r="N299" s="183">
        <v>100</v>
      </c>
      <c r="O299" s="183">
        <v>100</v>
      </c>
      <c r="P299" s="183">
        <v>100</v>
      </c>
      <c r="Q299" s="77">
        <v>1400</v>
      </c>
      <c r="R299" s="139">
        <f t="shared" si="12"/>
        <v>1</v>
      </c>
      <c r="U299" s="38">
        <v>13119</v>
      </c>
      <c r="V299" s="38" t="s">
        <v>396</v>
      </c>
      <c r="W299" s="38">
        <v>100</v>
      </c>
      <c r="X299" s="38">
        <v>100</v>
      </c>
      <c r="Y299" s="38">
        <v>100</v>
      </c>
      <c r="Z299" s="38">
        <v>100</v>
      </c>
      <c r="AA299" s="38">
        <v>100</v>
      </c>
      <c r="AB299" s="38">
        <v>100</v>
      </c>
      <c r="AC299" s="38">
        <v>100</v>
      </c>
      <c r="AD299" s="38">
        <v>100</v>
      </c>
      <c r="AE299" s="38">
        <v>100</v>
      </c>
      <c r="AF299" s="38">
        <v>100</v>
      </c>
      <c r="AG299" s="38">
        <v>100</v>
      </c>
      <c r="AH299" s="38">
        <v>100</v>
      </c>
      <c r="AI299" s="38">
        <v>100</v>
      </c>
      <c r="AJ299" s="38">
        <v>100</v>
      </c>
      <c r="AK299" s="38">
        <f t="shared" si="13"/>
        <v>1400</v>
      </c>
      <c r="AL299" s="221">
        <f t="shared" si="14"/>
        <v>0</v>
      </c>
      <c r="AM299" s="221"/>
    </row>
    <row r="300" spans="1:39" x14ac:dyDescent="0.25">
      <c r="A300" s="77">
        <v>13120</v>
      </c>
      <c r="B300" s="166" t="s">
        <v>341</v>
      </c>
      <c r="C300" s="183">
        <v>100</v>
      </c>
      <c r="D300" s="183">
        <v>100</v>
      </c>
      <c r="E300" s="183">
        <v>100</v>
      </c>
      <c r="F300" s="183">
        <v>100</v>
      </c>
      <c r="G300" s="183">
        <v>100</v>
      </c>
      <c r="H300" s="183">
        <v>100</v>
      </c>
      <c r="I300" s="183">
        <v>100</v>
      </c>
      <c r="J300" s="183">
        <v>100</v>
      </c>
      <c r="K300" s="183">
        <v>100</v>
      </c>
      <c r="L300" s="183">
        <v>100</v>
      </c>
      <c r="M300" s="183">
        <v>100</v>
      </c>
      <c r="N300" s="183">
        <v>100</v>
      </c>
      <c r="O300" s="183">
        <v>-100</v>
      </c>
      <c r="P300" s="183">
        <v>-100</v>
      </c>
      <c r="Q300" s="77">
        <v>1000</v>
      </c>
      <c r="R300" s="139">
        <f t="shared" si="12"/>
        <v>0.84615384615384615</v>
      </c>
      <c r="U300" s="38">
        <v>13120</v>
      </c>
      <c r="V300" s="38" t="s">
        <v>341</v>
      </c>
      <c r="W300" s="38">
        <v>100</v>
      </c>
      <c r="X300" s="38">
        <v>100</v>
      </c>
      <c r="Y300" s="38">
        <v>100</v>
      </c>
      <c r="Z300" s="38">
        <v>100</v>
      </c>
      <c r="AA300" s="38">
        <v>100</v>
      </c>
      <c r="AB300" s="38">
        <v>100</v>
      </c>
      <c r="AC300" s="38">
        <v>100</v>
      </c>
      <c r="AD300" s="38">
        <v>100</v>
      </c>
      <c r="AE300" s="38">
        <v>100</v>
      </c>
      <c r="AF300" s="38">
        <v>100</v>
      </c>
      <c r="AG300" s="38">
        <v>100</v>
      </c>
      <c r="AH300" s="38">
        <v>100</v>
      </c>
      <c r="AI300" s="38">
        <v>-100</v>
      </c>
      <c r="AJ300" s="38">
        <v>-100</v>
      </c>
      <c r="AK300" s="38">
        <f t="shared" si="13"/>
        <v>1000</v>
      </c>
      <c r="AL300" s="221">
        <f t="shared" si="14"/>
        <v>0</v>
      </c>
      <c r="AM300" s="221"/>
    </row>
    <row r="301" spans="1:39" x14ac:dyDescent="0.25">
      <c r="A301" s="77">
        <v>13121</v>
      </c>
      <c r="B301" s="166" t="s">
        <v>21</v>
      </c>
      <c r="C301" s="183">
        <v>100</v>
      </c>
      <c r="D301" s="183">
        <v>100</v>
      </c>
      <c r="E301" s="183">
        <v>100</v>
      </c>
      <c r="F301" s="183">
        <v>100</v>
      </c>
      <c r="G301" s="183">
        <v>100</v>
      </c>
      <c r="H301" s="183">
        <v>100</v>
      </c>
      <c r="I301" s="183">
        <v>100</v>
      </c>
      <c r="J301" s="183">
        <v>100</v>
      </c>
      <c r="K301" s="183">
        <v>100</v>
      </c>
      <c r="L301" s="183">
        <v>100</v>
      </c>
      <c r="M301" s="183">
        <v>100</v>
      </c>
      <c r="N301" s="183">
        <v>100</v>
      </c>
      <c r="O301" s="183">
        <v>100</v>
      </c>
      <c r="P301" s="183">
        <v>50</v>
      </c>
      <c r="Q301" s="77">
        <v>1350</v>
      </c>
      <c r="R301" s="139">
        <f t="shared" si="12"/>
        <v>0.98076923076923073</v>
      </c>
      <c r="U301" s="38">
        <v>13121</v>
      </c>
      <c r="V301" s="38" t="s">
        <v>21</v>
      </c>
      <c r="W301" s="38">
        <v>100</v>
      </c>
      <c r="X301" s="38">
        <v>100</v>
      </c>
      <c r="Y301" s="38">
        <v>100</v>
      </c>
      <c r="Z301" s="38">
        <v>100</v>
      </c>
      <c r="AA301" s="38">
        <v>100</v>
      </c>
      <c r="AB301" s="38">
        <v>100</v>
      </c>
      <c r="AC301" s="38">
        <v>100</v>
      </c>
      <c r="AD301" s="38">
        <v>100</v>
      </c>
      <c r="AE301" s="38">
        <v>100</v>
      </c>
      <c r="AF301" s="38">
        <v>100</v>
      </c>
      <c r="AG301" s="38">
        <v>100</v>
      </c>
      <c r="AH301" s="38">
        <v>100</v>
      </c>
      <c r="AI301" s="38">
        <v>100</v>
      </c>
      <c r="AJ301" s="38">
        <v>50</v>
      </c>
      <c r="AK301" s="38">
        <f t="shared" si="13"/>
        <v>1350</v>
      </c>
      <c r="AL301" s="221">
        <f t="shared" si="14"/>
        <v>0</v>
      </c>
      <c r="AM301" s="221"/>
    </row>
    <row r="302" spans="1:39" x14ac:dyDescent="0.25">
      <c r="A302" s="77">
        <v>13122</v>
      </c>
      <c r="B302" s="166" t="s">
        <v>342</v>
      </c>
      <c r="C302" s="183">
        <v>100</v>
      </c>
      <c r="D302" s="183">
        <v>100</v>
      </c>
      <c r="E302" s="183">
        <v>100</v>
      </c>
      <c r="F302" s="183">
        <v>100</v>
      </c>
      <c r="G302" s="183">
        <v>100</v>
      </c>
      <c r="H302" s="183">
        <v>100</v>
      </c>
      <c r="I302" s="183">
        <v>100</v>
      </c>
      <c r="J302" s="183">
        <v>100</v>
      </c>
      <c r="K302" s="183">
        <v>100</v>
      </c>
      <c r="L302" s="183">
        <v>100</v>
      </c>
      <c r="M302" s="183">
        <v>100</v>
      </c>
      <c r="N302" s="183">
        <v>100</v>
      </c>
      <c r="O302" s="183">
        <v>100</v>
      </c>
      <c r="P302" s="183">
        <v>100</v>
      </c>
      <c r="Q302" s="77">
        <v>1400</v>
      </c>
      <c r="R302" s="139">
        <f t="shared" si="12"/>
        <v>1</v>
      </c>
      <c r="U302" s="38">
        <v>13122</v>
      </c>
      <c r="V302" s="38" t="s">
        <v>407</v>
      </c>
      <c r="W302" s="38">
        <v>100</v>
      </c>
      <c r="X302" s="38">
        <v>100</v>
      </c>
      <c r="Y302" s="38">
        <v>100</v>
      </c>
      <c r="Z302" s="38">
        <v>100</v>
      </c>
      <c r="AA302" s="38">
        <v>100</v>
      </c>
      <c r="AB302" s="38">
        <v>100</v>
      </c>
      <c r="AC302" s="38">
        <v>100</v>
      </c>
      <c r="AD302" s="38">
        <v>100</v>
      </c>
      <c r="AE302" s="38">
        <v>100</v>
      </c>
      <c r="AF302" s="38">
        <v>100</v>
      </c>
      <c r="AG302" s="38">
        <v>100</v>
      </c>
      <c r="AH302" s="38">
        <v>100</v>
      </c>
      <c r="AI302" s="38">
        <v>100</v>
      </c>
      <c r="AJ302" s="38">
        <v>100</v>
      </c>
      <c r="AK302" s="38">
        <f t="shared" si="13"/>
        <v>1400</v>
      </c>
      <c r="AL302" s="221">
        <f t="shared" si="14"/>
        <v>0</v>
      </c>
      <c r="AM302" s="221"/>
    </row>
    <row r="303" spans="1:39" x14ac:dyDescent="0.25">
      <c r="A303" s="77">
        <v>13123</v>
      </c>
      <c r="B303" s="166" t="s">
        <v>206</v>
      </c>
      <c r="C303" s="183">
        <v>100</v>
      </c>
      <c r="D303" s="183">
        <v>100</v>
      </c>
      <c r="E303" s="183">
        <v>100</v>
      </c>
      <c r="F303" s="183">
        <v>100</v>
      </c>
      <c r="G303" s="183">
        <v>100</v>
      </c>
      <c r="H303" s="183">
        <v>100</v>
      </c>
      <c r="I303" s="183">
        <v>100</v>
      </c>
      <c r="J303" s="183">
        <v>100</v>
      </c>
      <c r="K303" s="183">
        <v>100</v>
      </c>
      <c r="L303" s="183">
        <v>100</v>
      </c>
      <c r="M303" s="183">
        <v>100</v>
      </c>
      <c r="N303" s="183">
        <v>100</v>
      </c>
      <c r="O303" s="183">
        <v>100</v>
      </c>
      <c r="P303" s="183">
        <v>100</v>
      </c>
      <c r="Q303" s="77">
        <v>1400</v>
      </c>
      <c r="R303" s="139">
        <f t="shared" si="12"/>
        <v>1</v>
      </c>
      <c r="U303" s="38">
        <v>13123</v>
      </c>
      <c r="V303" s="38" t="s">
        <v>206</v>
      </c>
      <c r="W303" s="38">
        <v>100</v>
      </c>
      <c r="X303" s="38">
        <v>100</v>
      </c>
      <c r="Y303" s="38">
        <v>100</v>
      </c>
      <c r="Z303" s="38">
        <v>100</v>
      </c>
      <c r="AA303" s="38">
        <v>100</v>
      </c>
      <c r="AB303" s="38">
        <v>100</v>
      </c>
      <c r="AC303" s="38">
        <v>100</v>
      </c>
      <c r="AD303" s="38">
        <v>100</v>
      </c>
      <c r="AE303" s="38">
        <v>100</v>
      </c>
      <c r="AF303" s="38">
        <v>100</v>
      </c>
      <c r="AG303" s="38">
        <v>100</v>
      </c>
      <c r="AH303" s="38">
        <v>100</v>
      </c>
      <c r="AI303" s="38">
        <v>100</v>
      </c>
      <c r="AJ303" s="38">
        <v>100</v>
      </c>
      <c r="AK303" s="38">
        <f t="shared" si="13"/>
        <v>1400</v>
      </c>
      <c r="AL303" s="221">
        <f t="shared" si="14"/>
        <v>0</v>
      </c>
      <c r="AM303" s="221"/>
    </row>
    <row r="304" spans="1:39" x14ac:dyDescent="0.25">
      <c r="A304" s="77">
        <v>13124</v>
      </c>
      <c r="B304" s="166" t="s">
        <v>126</v>
      </c>
      <c r="C304" s="183">
        <v>100</v>
      </c>
      <c r="D304" s="183">
        <v>100</v>
      </c>
      <c r="E304" s="183">
        <v>100</v>
      </c>
      <c r="F304" s="183">
        <v>100</v>
      </c>
      <c r="G304" s="183">
        <v>100</v>
      </c>
      <c r="H304" s="183">
        <v>100</v>
      </c>
      <c r="I304" s="183">
        <v>100</v>
      </c>
      <c r="J304" s="183">
        <v>100</v>
      </c>
      <c r="K304" s="183">
        <v>100</v>
      </c>
      <c r="L304" s="183">
        <v>100</v>
      </c>
      <c r="M304" s="183">
        <v>100</v>
      </c>
      <c r="N304" s="183">
        <v>100</v>
      </c>
      <c r="O304" s="183">
        <v>100</v>
      </c>
      <c r="P304" s="183">
        <v>100</v>
      </c>
      <c r="Q304" s="77">
        <v>1400</v>
      </c>
      <c r="R304" s="139">
        <f t="shared" si="12"/>
        <v>1</v>
      </c>
      <c r="U304" s="38">
        <v>13124</v>
      </c>
      <c r="V304" s="38" t="s">
        <v>126</v>
      </c>
      <c r="W304" s="38">
        <v>100</v>
      </c>
      <c r="X304" s="38">
        <v>100</v>
      </c>
      <c r="Y304" s="38">
        <v>100</v>
      </c>
      <c r="Z304" s="38">
        <v>100</v>
      </c>
      <c r="AA304" s="38">
        <v>100</v>
      </c>
      <c r="AB304" s="38">
        <v>100</v>
      </c>
      <c r="AC304" s="38">
        <v>100</v>
      </c>
      <c r="AD304" s="38">
        <v>100</v>
      </c>
      <c r="AE304" s="38">
        <v>100</v>
      </c>
      <c r="AF304" s="38">
        <v>100</v>
      </c>
      <c r="AG304" s="38">
        <v>100</v>
      </c>
      <c r="AH304" s="38">
        <v>100</v>
      </c>
      <c r="AI304" s="38">
        <v>100</v>
      </c>
      <c r="AJ304" s="38">
        <v>100</v>
      </c>
      <c r="AK304" s="38">
        <f t="shared" si="13"/>
        <v>1400</v>
      </c>
      <c r="AL304" s="221">
        <f t="shared" si="14"/>
        <v>0</v>
      </c>
      <c r="AM304" s="221"/>
    </row>
    <row r="305" spans="1:39" x14ac:dyDescent="0.25">
      <c r="A305" s="77">
        <v>13125</v>
      </c>
      <c r="B305" s="166" t="s">
        <v>230</v>
      </c>
      <c r="C305" s="183">
        <v>100</v>
      </c>
      <c r="D305" s="183">
        <v>100</v>
      </c>
      <c r="E305" s="183">
        <v>100</v>
      </c>
      <c r="F305" s="183">
        <v>100</v>
      </c>
      <c r="G305" s="183">
        <v>100</v>
      </c>
      <c r="H305" s="183">
        <v>100</v>
      </c>
      <c r="I305" s="183">
        <v>100</v>
      </c>
      <c r="J305" s="183">
        <v>100</v>
      </c>
      <c r="K305" s="183">
        <v>100</v>
      </c>
      <c r="L305" s="183">
        <v>100</v>
      </c>
      <c r="M305" s="183">
        <v>100</v>
      </c>
      <c r="N305" s="183">
        <v>100</v>
      </c>
      <c r="O305" s="183">
        <v>100</v>
      </c>
      <c r="P305" s="183">
        <v>100</v>
      </c>
      <c r="Q305" s="77">
        <v>1400</v>
      </c>
      <c r="R305" s="139">
        <f t="shared" si="12"/>
        <v>1</v>
      </c>
      <c r="U305" s="38">
        <v>13125</v>
      </c>
      <c r="V305" s="38" t="s">
        <v>230</v>
      </c>
      <c r="W305" s="38">
        <v>100</v>
      </c>
      <c r="X305" s="38">
        <v>100</v>
      </c>
      <c r="Y305" s="38">
        <v>100</v>
      </c>
      <c r="Z305" s="38">
        <v>100</v>
      </c>
      <c r="AA305" s="38">
        <v>100</v>
      </c>
      <c r="AB305" s="38">
        <v>100</v>
      </c>
      <c r="AC305" s="38">
        <v>100</v>
      </c>
      <c r="AD305" s="38">
        <v>100</v>
      </c>
      <c r="AE305" s="38">
        <v>100</v>
      </c>
      <c r="AF305" s="38">
        <v>100</v>
      </c>
      <c r="AG305" s="38">
        <v>100</v>
      </c>
      <c r="AH305" s="38">
        <v>100</v>
      </c>
      <c r="AI305" s="38">
        <v>100</v>
      </c>
      <c r="AJ305" s="38">
        <v>100</v>
      </c>
      <c r="AK305" s="38">
        <f t="shared" si="13"/>
        <v>1400</v>
      </c>
      <c r="AL305" s="221">
        <f t="shared" si="14"/>
        <v>0</v>
      </c>
      <c r="AM305" s="221"/>
    </row>
    <row r="306" spans="1:39" x14ac:dyDescent="0.25">
      <c r="A306" s="77">
        <v>13126</v>
      </c>
      <c r="B306" s="166" t="s">
        <v>106</v>
      </c>
      <c r="C306" s="183">
        <v>100</v>
      </c>
      <c r="D306" s="183">
        <v>100</v>
      </c>
      <c r="E306" s="183">
        <v>100</v>
      </c>
      <c r="F306" s="183">
        <v>100</v>
      </c>
      <c r="G306" s="183">
        <v>100</v>
      </c>
      <c r="H306" s="183">
        <v>100</v>
      </c>
      <c r="I306" s="183">
        <v>100</v>
      </c>
      <c r="J306" s="183">
        <v>100</v>
      </c>
      <c r="K306" s="183">
        <v>100</v>
      </c>
      <c r="L306" s="183">
        <v>100</v>
      </c>
      <c r="M306" s="183">
        <v>100</v>
      </c>
      <c r="N306" s="183">
        <v>100</v>
      </c>
      <c r="O306" s="183">
        <v>100</v>
      </c>
      <c r="P306" s="183">
        <v>100</v>
      </c>
      <c r="Q306" s="77">
        <v>1400</v>
      </c>
      <c r="R306" s="139">
        <f t="shared" si="12"/>
        <v>1</v>
      </c>
      <c r="U306" s="38">
        <v>13126</v>
      </c>
      <c r="V306" s="38" t="s">
        <v>106</v>
      </c>
      <c r="W306" s="38">
        <v>100</v>
      </c>
      <c r="X306" s="38">
        <v>100</v>
      </c>
      <c r="Y306" s="38">
        <v>100</v>
      </c>
      <c r="Z306" s="38">
        <v>100</v>
      </c>
      <c r="AA306" s="38">
        <v>100</v>
      </c>
      <c r="AB306" s="38">
        <v>100</v>
      </c>
      <c r="AC306" s="38">
        <v>100</v>
      </c>
      <c r="AD306" s="38">
        <v>100</v>
      </c>
      <c r="AE306" s="38">
        <v>100</v>
      </c>
      <c r="AF306" s="38">
        <v>100</v>
      </c>
      <c r="AG306" s="38">
        <v>100</v>
      </c>
      <c r="AH306" s="38">
        <v>100</v>
      </c>
      <c r="AI306" s="38">
        <v>100</v>
      </c>
      <c r="AJ306" s="38">
        <v>100</v>
      </c>
      <c r="AK306" s="38">
        <f t="shared" si="13"/>
        <v>1400</v>
      </c>
      <c r="AL306" s="221">
        <f t="shared" si="14"/>
        <v>0</v>
      </c>
      <c r="AM306" s="221"/>
    </row>
    <row r="307" spans="1:39" x14ac:dyDescent="0.25">
      <c r="A307" s="77">
        <v>13127</v>
      </c>
      <c r="B307" s="166" t="s">
        <v>235</v>
      </c>
      <c r="C307" s="183">
        <v>100</v>
      </c>
      <c r="D307" s="183">
        <v>100</v>
      </c>
      <c r="E307" s="183">
        <v>100</v>
      </c>
      <c r="F307" s="183">
        <v>100</v>
      </c>
      <c r="G307" s="183">
        <v>100</v>
      </c>
      <c r="H307" s="183">
        <v>100</v>
      </c>
      <c r="I307" s="183">
        <v>100</v>
      </c>
      <c r="J307" s="183">
        <v>100</v>
      </c>
      <c r="K307" s="183">
        <v>100</v>
      </c>
      <c r="L307" s="183">
        <v>100</v>
      </c>
      <c r="M307" s="183">
        <v>100</v>
      </c>
      <c r="N307" s="183">
        <v>100</v>
      </c>
      <c r="O307" s="183">
        <v>100</v>
      </c>
      <c r="P307" s="183">
        <v>100</v>
      </c>
      <c r="Q307" s="77">
        <v>1400</v>
      </c>
      <c r="R307" s="139">
        <f t="shared" si="12"/>
        <v>1</v>
      </c>
      <c r="U307" s="38">
        <v>13127</v>
      </c>
      <c r="V307" s="38" t="s">
        <v>235</v>
      </c>
      <c r="W307" s="38">
        <v>100</v>
      </c>
      <c r="X307" s="38">
        <v>100</v>
      </c>
      <c r="Y307" s="38">
        <v>100</v>
      </c>
      <c r="Z307" s="38">
        <v>100</v>
      </c>
      <c r="AA307" s="38">
        <v>100</v>
      </c>
      <c r="AB307" s="38">
        <v>100</v>
      </c>
      <c r="AC307" s="38">
        <v>100</v>
      </c>
      <c r="AD307" s="38">
        <v>100</v>
      </c>
      <c r="AE307" s="38">
        <v>100</v>
      </c>
      <c r="AF307" s="38">
        <v>100</v>
      </c>
      <c r="AG307" s="38">
        <v>100</v>
      </c>
      <c r="AH307" s="38">
        <v>100</v>
      </c>
      <c r="AI307" s="38">
        <v>100</v>
      </c>
      <c r="AJ307" s="38">
        <v>100</v>
      </c>
      <c r="AK307" s="38">
        <f t="shared" si="13"/>
        <v>1400</v>
      </c>
      <c r="AL307" s="221">
        <f t="shared" si="14"/>
        <v>0</v>
      </c>
      <c r="AM307" s="221"/>
    </row>
    <row r="308" spans="1:39" x14ac:dyDescent="0.25">
      <c r="A308" s="77">
        <v>13128</v>
      </c>
      <c r="B308" s="166" t="s">
        <v>82</v>
      </c>
      <c r="C308" s="183">
        <v>100</v>
      </c>
      <c r="D308" s="183">
        <v>100</v>
      </c>
      <c r="E308" s="183">
        <v>100</v>
      </c>
      <c r="F308" s="183">
        <v>100</v>
      </c>
      <c r="G308" s="183">
        <v>100</v>
      </c>
      <c r="H308" s="183">
        <v>100</v>
      </c>
      <c r="I308" s="183">
        <v>100</v>
      </c>
      <c r="J308" s="183">
        <v>100</v>
      </c>
      <c r="K308" s="183">
        <v>100</v>
      </c>
      <c r="L308" s="183">
        <v>100</v>
      </c>
      <c r="M308" s="183">
        <v>100</v>
      </c>
      <c r="N308" s="183">
        <v>100</v>
      </c>
      <c r="O308" s="183">
        <v>100</v>
      </c>
      <c r="P308" s="183">
        <v>100</v>
      </c>
      <c r="Q308" s="77">
        <v>1400</v>
      </c>
      <c r="R308" s="139">
        <f t="shared" si="12"/>
        <v>1</v>
      </c>
      <c r="U308" s="38">
        <v>13128</v>
      </c>
      <c r="V308" s="38" t="s">
        <v>82</v>
      </c>
      <c r="W308" s="38">
        <v>100</v>
      </c>
      <c r="X308" s="38">
        <v>100</v>
      </c>
      <c r="Y308" s="38">
        <v>100</v>
      </c>
      <c r="Z308" s="38">
        <v>100</v>
      </c>
      <c r="AA308" s="38">
        <v>100</v>
      </c>
      <c r="AB308" s="38">
        <v>100</v>
      </c>
      <c r="AC308" s="38">
        <v>100</v>
      </c>
      <c r="AD308" s="38">
        <v>100</v>
      </c>
      <c r="AE308" s="38">
        <v>100</v>
      </c>
      <c r="AF308" s="38">
        <v>100</v>
      </c>
      <c r="AG308" s="38">
        <v>100</v>
      </c>
      <c r="AH308" s="38">
        <v>100</v>
      </c>
      <c r="AI308" s="38">
        <v>100</v>
      </c>
      <c r="AJ308" s="38">
        <v>100</v>
      </c>
      <c r="AK308" s="38">
        <f t="shared" si="13"/>
        <v>1400</v>
      </c>
      <c r="AL308" s="221">
        <f t="shared" si="14"/>
        <v>0</v>
      </c>
      <c r="AM308" s="221"/>
    </row>
    <row r="309" spans="1:39" x14ac:dyDescent="0.25">
      <c r="A309" s="77">
        <v>13129</v>
      </c>
      <c r="B309" s="166" t="s">
        <v>277</v>
      </c>
      <c r="C309" s="183">
        <v>100</v>
      </c>
      <c r="D309" s="183">
        <v>100</v>
      </c>
      <c r="E309" s="183">
        <v>100</v>
      </c>
      <c r="F309" s="183">
        <v>100</v>
      </c>
      <c r="G309" s="183">
        <v>100</v>
      </c>
      <c r="H309" s="183">
        <v>100</v>
      </c>
      <c r="I309" s="183">
        <v>100</v>
      </c>
      <c r="J309" s="183">
        <v>100</v>
      </c>
      <c r="K309" s="183">
        <v>100</v>
      </c>
      <c r="L309" s="183">
        <v>100</v>
      </c>
      <c r="M309" s="183">
        <v>100</v>
      </c>
      <c r="N309" s="183">
        <v>100</v>
      </c>
      <c r="O309" s="183">
        <v>100</v>
      </c>
      <c r="P309" s="183">
        <v>100</v>
      </c>
      <c r="Q309" s="77">
        <v>1400</v>
      </c>
      <c r="R309" s="139">
        <f t="shared" si="12"/>
        <v>1</v>
      </c>
      <c r="U309" s="38">
        <v>13129</v>
      </c>
      <c r="V309" s="38" t="s">
        <v>406</v>
      </c>
      <c r="W309" s="38">
        <v>100</v>
      </c>
      <c r="X309" s="38">
        <v>100</v>
      </c>
      <c r="Y309" s="38">
        <v>100</v>
      </c>
      <c r="Z309" s="38">
        <v>100</v>
      </c>
      <c r="AA309" s="38">
        <v>100</v>
      </c>
      <c r="AB309" s="38">
        <v>100</v>
      </c>
      <c r="AC309" s="38">
        <v>100</v>
      </c>
      <c r="AD309" s="38">
        <v>100</v>
      </c>
      <c r="AE309" s="38">
        <v>100</v>
      </c>
      <c r="AF309" s="38">
        <v>100</v>
      </c>
      <c r="AG309" s="38">
        <v>100</v>
      </c>
      <c r="AH309" s="38">
        <v>100</v>
      </c>
      <c r="AI309" s="38">
        <v>100</v>
      </c>
      <c r="AJ309" s="38">
        <v>100</v>
      </c>
      <c r="AK309" s="38">
        <f t="shared" si="13"/>
        <v>1400</v>
      </c>
      <c r="AL309" s="221">
        <f t="shared" si="14"/>
        <v>0</v>
      </c>
      <c r="AM309" s="221"/>
    </row>
    <row r="310" spans="1:39" x14ac:dyDescent="0.25">
      <c r="A310" s="77">
        <v>13130</v>
      </c>
      <c r="B310" s="166" t="s">
        <v>197</v>
      </c>
      <c r="C310" s="183">
        <v>100</v>
      </c>
      <c r="D310" s="183">
        <v>100</v>
      </c>
      <c r="E310" s="183">
        <v>100</v>
      </c>
      <c r="F310" s="183">
        <v>100</v>
      </c>
      <c r="G310" s="183">
        <v>100</v>
      </c>
      <c r="H310" s="183">
        <v>100</v>
      </c>
      <c r="I310" s="183">
        <v>100</v>
      </c>
      <c r="J310" s="183">
        <v>100</v>
      </c>
      <c r="K310" s="183">
        <v>100</v>
      </c>
      <c r="L310" s="183">
        <v>100</v>
      </c>
      <c r="M310" s="183">
        <v>100</v>
      </c>
      <c r="N310" s="183">
        <v>100</v>
      </c>
      <c r="O310" s="183">
        <v>100</v>
      </c>
      <c r="P310" s="183">
        <v>50</v>
      </c>
      <c r="Q310" s="77">
        <v>1350</v>
      </c>
      <c r="R310" s="139">
        <f t="shared" si="12"/>
        <v>0.98076923076923073</v>
      </c>
      <c r="U310" s="38">
        <v>13130</v>
      </c>
      <c r="V310" s="38" t="s">
        <v>197</v>
      </c>
      <c r="W310" s="38">
        <v>100</v>
      </c>
      <c r="X310" s="38">
        <v>100</v>
      </c>
      <c r="Y310" s="38">
        <v>100</v>
      </c>
      <c r="Z310" s="38">
        <v>100</v>
      </c>
      <c r="AA310" s="38">
        <v>100</v>
      </c>
      <c r="AB310" s="38">
        <v>100</v>
      </c>
      <c r="AC310" s="38">
        <v>100</v>
      </c>
      <c r="AD310" s="38">
        <v>100</v>
      </c>
      <c r="AE310" s="38">
        <v>100</v>
      </c>
      <c r="AF310" s="38">
        <v>100</v>
      </c>
      <c r="AG310" s="38">
        <v>100</v>
      </c>
      <c r="AH310" s="38">
        <v>100</v>
      </c>
      <c r="AI310" s="38">
        <v>100</v>
      </c>
      <c r="AJ310" s="38">
        <v>50</v>
      </c>
      <c r="AK310" s="38">
        <f t="shared" si="13"/>
        <v>1350</v>
      </c>
      <c r="AL310" s="221">
        <f t="shared" si="14"/>
        <v>0</v>
      </c>
      <c r="AM310" s="221"/>
    </row>
    <row r="311" spans="1:39" x14ac:dyDescent="0.25">
      <c r="A311" s="77">
        <v>13131</v>
      </c>
      <c r="B311" s="166" t="s">
        <v>5</v>
      </c>
      <c r="C311" s="183">
        <v>100</v>
      </c>
      <c r="D311" s="183">
        <v>100</v>
      </c>
      <c r="E311" s="183">
        <v>100</v>
      </c>
      <c r="F311" s="183">
        <v>100</v>
      </c>
      <c r="G311" s="183">
        <v>100</v>
      </c>
      <c r="H311" s="183">
        <v>100</v>
      </c>
      <c r="I311" s="183">
        <v>100</v>
      </c>
      <c r="J311" s="183">
        <v>100</v>
      </c>
      <c r="K311" s="183">
        <v>100</v>
      </c>
      <c r="L311" s="183">
        <v>100</v>
      </c>
      <c r="M311" s="183">
        <v>100</v>
      </c>
      <c r="N311" s="183">
        <v>100</v>
      </c>
      <c r="O311" s="183">
        <v>100</v>
      </c>
      <c r="P311" s="183">
        <v>50</v>
      </c>
      <c r="Q311" s="77">
        <v>1350</v>
      </c>
      <c r="R311" s="139">
        <f t="shared" si="12"/>
        <v>0.98076923076923073</v>
      </c>
      <c r="U311" s="38">
        <v>13131</v>
      </c>
      <c r="V311" s="38" t="s">
        <v>405</v>
      </c>
      <c r="W311" s="38">
        <v>100</v>
      </c>
      <c r="X311" s="38">
        <v>100</v>
      </c>
      <c r="Y311" s="38">
        <v>100</v>
      </c>
      <c r="Z311" s="38">
        <v>100</v>
      </c>
      <c r="AA311" s="38">
        <v>100</v>
      </c>
      <c r="AB311" s="38">
        <v>100</v>
      </c>
      <c r="AC311" s="38">
        <v>100</v>
      </c>
      <c r="AD311" s="38">
        <v>100</v>
      </c>
      <c r="AE311" s="38">
        <v>100</v>
      </c>
      <c r="AF311" s="38">
        <v>100</v>
      </c>
      <c r="AG311" s="38">
        <v>100</v>
      </c>
      <c r="AH311" s="38">
        <v>100</v>
      </c>
      <c r="AI311" s="38">
        <v>100</v>
      </c>
      <c r="AJ311" s="38">
        <v>50</v>
      </c>
      <c r="AK311" s="38">
        <f t="shared" si="13"/>
        <v>1350</v>
      </c>
      <c r="AL311" s="221">
        <f t="shared" si="14"/>
        <v>0</v>
      </c>
      <c r="AM311" s="221"/>
    </row>
    <row r="312" spans="1:39" x14ac:dyDescent="0.25">
      <c r="A312" s="77">
        <v>13132</v>
      </c>
      <c r="B312" s="166" t="s">
        <v>267</v>
      </c>
      <c r="C312" s="183">
        <v>100</v>
      </c>
      <c r="D312" s="183">
        <v>100</v>
      </c>
      <c r="E312" s="183">
        <v>100</v>
      </c>
      <c r="F312" s="183">
        <v>100</v>
      </c>
      <c r="G312" s="183">
        <v>100</v>
      </c>
      <c r="H312" s="183">
        <v>100</v>
      </c>
      <c r="I312" s="183">
        <v>100</v>
      </c>
      <c r="J312" s="183">
        <v>100</v>
      </c>
      <c r="K312" s="183">
        <v>100</v>
      </c>
      <c r="L312" s="183">
        <v>100</v>
      </c>
      <c r="M312" s="183">
        <v>100</v>
      </c>
      <c r="N312" s="183">
        <v>100</v>
      </c>
      <c r="O312" s="183">
        <v>100</v>
      </c>
      <c r="P312" s="183">
        <v>100</v>
      </c>
      <c r="Q312" s="77">
        <v>1400</v>
      </c>
      <c r="R312" s="139">
        <f t="shared" si="12"/>
        <v>1</v>
      </c>
      <c r="U312" s="38">
        <v>13132</v>
      </c>
      <c r="V312" s="38" t="s">
        <v>267</v>
      </c>
      <c r="W312" s="38">
        <v>100</v>
      </c>
      <c r="X312" s="38">
        <v>100</v>
      </c>
      <c r="Y312" s="38">
        <v>100</v>
      </c>
      <c r="Z312" s="38">
        <v>100</v>
      </c>
      <c r="AA312" s="38">
        <v>100</v>
      </c>
      <c r="AB312" s="38">
        <v>100</v>
      </c>
      <c r="AC312" s="38">
        <v>100</v>
      </c>
      <c r="AD312" s="38">
        <v>100</v>
      </c>
      <c r="AE312" s="38">
        <v>100</v>
      </c>
      <c r="AF312" s="38">
        <v>100</v>
      </c>
      <c r="AG312" s="38">
        <v>100</v>
      </c>
      <c r="AH312" s="38">
        <v>100</v>
      </c>
      <c r="AI312" s="38">
        <v>100</v>
      </c>
      <c r="AJ312" s="38">
        <v>100</v>
      </c>
      <c r="AK312" s="38">
        <f t="shared" si="13"/>
        <v>1400</v>
      </c>
      <c r="AL312" s="221">
        <f t="shared" si="14"/>
        <v>0</v>
      </c>
      <c r="AM312" s="221"/>
    </row>
    <row r="313" spans="1:39" x14ac:dyDescent="0.25">
      <c r="A313" s="77">
        <v>13201</v>
      </c>
      <c r="B313" s="166" t="s">
        <v>68</v>
      </c>
      <c r="C313" s="183">
        <v>100</v>
      </c>
      <c r="D313" s="183">
        <v>100</v>
      </c>
      <c r="E313" s="183">
        <v>100</v>
      </c>
      <c r="F313" s="183">
        <v>100</v>
      </c>
      <c r="G313" s="183">
        <v>100</v>
      </c>
      <c r="H313" s="183">
        <v>100</v>
      </c>
      <c r="I313" s="183">
        <v>100</v>
      </c>
      <c r="J313" s="183">
        <v>100</v>
      </c>
      <c r="K313" s="183">
        <v>100</v>
      </c>
      <c r="L313" s="183">
        <v>100</v>
      </c>
      <c r="M313" s="183">
        <v>100</v>
      </c>
      <c r="N313" s="183">
        <v>100</v>
      </c>
      <c r="O313" s="183">
        <v>100</v>
      </c>
      <c r="P313" s="183">
        <v>100</v>
      </c>
      <c r="Q313" s="77">
        <v>1400</v>
      </c>
      <c r="R313" s="139">
        <f t="shared" si="12"/>
        <v>1</v>
      </c>
      <c r="U313" s="38">
        <v>13201</v>
      </c>
      <c r="V313" s="38" t="s">
        <v>68</v>
      </c>
      <c r="W313" s="38">
        <v>100</v>
      </c>
      <c r="X313" s="38">
        <v>100</v>
      </c>
      <c r="Y313" s="38">
        <v>100</v>
      </c>
      <c r="Z313" s="38">
        <v>100</v>
      </c>
      <c r="AA313" s="38">
        <v>100</v>
      </c>
      <c r="AB313" s="38">
        <v>100</v>
      </c>
      <c r="AC313" s="38">
        <v>100</v>
      </c>
      <c r="AD313" s="38">
        <v>100</v>
      </c>
      <c r="AE313" s="38">
        <v>100</v>
      </c>
      <c r="AF313" s="38">
        <v>100</v>
      </c>
      <c r="AG313" s="38">
        <v>100</v>
      </c>
      <c r="AH313" s="38">
        <v>100</v>
      </c>
      <c r="AI313" s="38">
        <v>100</v>
      </c>
      <c r="AJ313" s="38">
        <v>100</v>
      </c>
      <c r="AK313" s="38">
        <f t="shared" si="13"/>
        <v>1400</v>
      </c>
      <c r="AL313" s="221">
        <f t="shared" si="14"/>
        <v>0</v>
      </c>
      <c r="AM313" s="221"/>
    </row>
    <row r="314" spans="1:39" x14ac:dyDescent="0.25">
      <c r="A314" s="77">
        <v>13202</v>
      </c>
      <c r="B314" s="166" t="s">
        <v>134</v>
      </c>
      <c r="C314" s="183">
        <v>100</v>
      </c>
      <c r="D314" s="183">
        <v>100</v>
      </c>
      <c r="E314" s="183">
        <v>100</v>
      </c>
      <c r="F314" s="183">
        <v>100</v>
      </c>
      <c r="G314" s="183">
        <v>100</v>
      </c>
      <c r="H314" s="183">
        <v>100</v>
      </c>
      <c r="I314" s="183">
        <v>100</v>
      </c>
      <c r="J314" s="183">
        <v>100</v>
      </c>
      <c r="K314" s="183">
        <v>100</v>
      </c>
      <c r="L314" s="183">
        <v>100</v>
      </c>
      <c r="M314" s="183">
        <v>100</v>
      </c>
      <c r="N314" s="183">
        <v>100</v>
      </c>
      <c r="O314" s="183">
        <v>100</v>
      </c>
      <c r="P314" s="183">
        <v>100</v>
      </c>
      <c r="Q314" s="77">
        <v>1400</v>
      </c>
      <c r="R314" s="139">
        <f t="shared" si="12"/>
        <v>1</v>
      </c>
      <c r="U314" s="38">
        <v>13202</v>
      </c>
      <c r="V314" s="38" t="s">
        <v>134</v>
      </c>
      <c r="W314" s="38">
        <v>100</v>
      </c>
      <c r="X314" s="38">
        <v>100</v>
      </c>
      <c r="Y314" s="38">
        <v>100</v>
      </c>
      <c r="Z314" s="38">
        <v>100</v>
      </c>
      <c r="AA314" s="38">
        <v>100</v>
      </c>
      <c r="AB314" s="38">
        <v>100</v>
      </c>
      <c r="AC314" s="38">
        <v>100</v>
      </c>
      <c r="AD314" s="38">
        <v>100</v>
      </c>
      <c r="AE314" s="38">
        <v>100</v>
      </c>
      <c r="AF314" s="38">
        <v>100</v>
      </c>
      <c r="AG314" s="38">
        <v>100</v>
      </c>
      <c r="AH314" s="38">
        <v>100</v>
      </c>
      <c r="AI314" s="38">
        <v>100</v>
      </c>
      <c r="AJ314" s="38">
        <v>100</v>
      </c>
      <c r="AK314" s="38">
        <f t="shared" si="13"/>
        <v>1400</v>
      </c>
      <c r="AL314" s="221">
        <f t="shared" si="14"/>
        <v>0</v>
      </c>
      <c r="AM314" s="221"/>
    </row>
    <row r="315" spans="1:39" x14ac:dyDescent="0.25">
      <c r="A315" s="77">
        <v>13203</v>
      </c>
      <c r="B315" s="166" t="s">
        <v>45</v>
      </c>
      <c r="C315" s="183">
        <v>100</v>
      </c>
      <c r="D315" s="183">
        <v>100</v>
      </c>
      <c r="E315" s="183">
        <v>100</v>
      </c>
      <c r="F315" s="183">
        <v>100</v>
      </c>
      <c r="G315" s="183">
        <v>100</v>
      </c>
      <c r="H315" s="183">
        <v>100</v>
      </c>
      <c r="I315" s="183">
        <v>100</v>
      </c>
      <c r="J315" s="183">
        <v>100</v>
      </c>
      <c r="K315" s="183">
        <v>100</v>
      </c>
      <c r="L315" s="183">
        <v>100</v>
      </c>
      <c r="M315" s="183">
        <v>100</v>
      </c>
      <c r="N315" s="183">
        <v>100</v>
      </c>
      <c r="O315" s="183">
        <v>100</v>
      </c>
      <c r="P315" s="183">
        <v>100</v>
      </c>
      <c r="Q315" s="77">
        <v>1400</v>
      </c>
      <c r="R315" s="139">
        <f t="shared" si="12"/>
        <v>1</v>
      </c>
      <c r="U315" s="38">
        <v>13203</v>
      </c>
      <c r="V315" s="38" t="s">
        <v>379</v>
      </c>
      <c r="W315" s="38">
        <v>100</v>
      </c>
      <c r="X315" s="38">
        <v>100</v>
      </c>
      <c r="Y315" s="38">
        <v>100</v>
      </c>
      <c r="Z315" s="38">
        <v>100</v>
      </c>
      <c r="AA315" s="38">
        <v>100</v>
      </c>
      <c r="AB315" s="38">
        <v>100</v>
      </c>
      <c r="AC315" s="38">
        <v>100</v>
      </c>
      <c r="AD315" s="38">
        <v>100</v>
      </c>
      <c r="AE315" s="38">
        <v>100</v>
      </c>
      <c r="AF315" s="38">
        <v>100</v>
      </c>
      <c r="AG315" s="38">
        <v>100</v>
      </c>
      <c r="AH315" s="38">
        <v>100</v>
      </c>
      <c r="AI315" s="38">
        <v>100</v>
      </c>
      <c r="AJ315" s="38">
        <v>100</v>
      </c>
      <c r="AK315" s="38">
        <f t="shared" si="13"/>
        <v>1400</v>
      </c>
      <c r="AL315" s="221">
        <f t="shared" si="14"/>
        <v>0</v>
      </c>
      <c r="AM315" s="221"/>
    </row>
    <row r="316" spans="1:39" x14ac:dyDescent="0.25">
      <c r="A316" s="77">
        <v>13301</v>
      </c>
      <c r="B316" s="166" t="s">
        <v>105</v>
      </c>
      <c r="C316" s="183">
        <v>100</v>
      </c>
      <c r="D316" s="183">
        <v>100</v>
      </c>
      <c r="E316" s="183">
        <v>100</v>
      </c>
      <c r="F316" s="183">
        <v>100</v>
      </c>
      <c r="G316" s="183">
        <v>100</v>
      </c>
      <c r="H316" s="183">
        <v>100</v>
      </c>
      <c r="I316" s="183">
        <v>100</v>
      </c>
      <c r="J316" s="183">
        <v>100</v>
      </c>
      <c r="K316" s="183">
        <v>100</v>
      </c>
      <c r="L316" s="183">
        <v>100</v>
      </c>
      <c r="M316" s="183">
        <v>100</v>
      </c>
      <c r="N316" s="183">
        <v>100</v>
      </c>
      <c r="O316" s="183">
        <v>100</v>
      </c>
      <c r="P316" s="183">
        <v>100</v>
      </c>
      <c r="Q316" s="77">
        <v>1400</v>
      </c>
      <c r="R316" s="139">
        <f t="shared" si="12"/>
        <v>1</v>
      </c>
      <c r="U316" s="38">
        <v>13301</v>
      </c>
      <c r="V316" s="38" t="s">
        <v>105</v>
      </c>
      <c r="W316" s="38">
        <v>100</v>
      </c>
      <c r="X316" s="38">
        <v>100</v>
      </c>
      <c r="Y316" s="38">
        <v>100</v>
      </c>
      <c r="Z316" s="38">
        <v>100</v>
      </c>
      <c r="AA316" s="38">
        <v>100</v>
      </c>
      <c r="AB316" s="38">
        <v>100</v>
      </c>
      <c r="AC316" s="38">
        <v>100</v>
      </c>
      <c r="AD316" s="38">
        <v>100</v>
      </c>
      <c r="AE316" s="38">
        <v>100</v>
      </c>
      <c r="AF316" s="38">
        <v>100</v>
      </c>
      <c r="AG316" s="38">
        <v>100</v>
      </c>
      <c r="AH316" s="38">
        <v>100</v>
      </c>
      <c r="AI316" s="38">
        <v>100</v>
      </c>
      <c r="AJ316" s="38">
        <v>100</v>
      </c>
      <c r="AK316" s="38">
        <f t="shared" si="13"/>
        <v>1400</v>
      </c>
      <c r="AL316" s="221">
        <f t="shared" si="14"/>
        <v>0</v>
      </c>
      <c r="AM316" s="221"/>
    </row>
    <row r="317" spans="1:39" x14ac:dyDescent="0.25">
      <c r="A317" s="77">
        <v>13302</v>
      </c>
      <c r="B317" s="166" t="s">
        <v>103</v>
      </c>
      <c r="C317" s="183">
        <v>100</v>
      </c>
      <c r="D317" s="183">
        <v>100</v>
      </c>
      <c r="E317" s="183">
        <v>100</v>
      </c>
      <c r="F317" s="183">
        <v>100</v>
      </c>
      <c r="G317" s="183">
        <v>100</v>
      </c>
      <c r="H317" s="183">
        <v>100</v>
      </c>
      <c r="I317" s="183">
        <v>100</v>
      </c>
      <c r="J317" s="183">
        <v>100</v>
      </c>
      <c r="K317" s="183">
        <v>100</v>
      </c>
      <c r="L317" s="183">
        <v>100</v>
      </c>
      <c r="M317" s="183">
        <v>100</v>
      </c>
      <c r="N317" s="183">
        <v>100</v>
      </c>
      <c r="O317" s="183">
        <v>-100</v>
      </c>
      <c r="P317" s="183">
        <v>-100</v>
      </c>
      <c r="Q317" s="77">
        <v>1000</v>
      </c>
      <c r="R317" s="139">
        <f t="shared" si="12"/>
        <v>0.84615384615384615</v>
      </c>
      <c r="U317" s="38">
        <v>13302</v>
      </c>
      <c r="V317" s="38" t="s">
        <v>103</v>
      </c>
      <c r="W317" s="38">
        <v>100</v>
      </c>
      <c r="X317" s="38">
        <v>100</v>
      </c>
      <c r="Y317" s="38">
        <v>100</v>
      </c>
      <c r="Z317" s="38">
        <v>100</v>
      </c>
      <c r="AA317" s="38">
        <v>100</v>
      </c>
      <c r="AB317" s="38">
        <v>100</v>
      </c>
      <c r="AC317" s="38">
        <v>100</v>
      </c>
      <c r="AD317" s="38">
        <v>100</v>
      </c>
      <c r="AE317" s="38">
        <v>100</v>
      </c>
      <c r="AF317" s="38">
        <v>100</v>
      </c>
      <c r="AG317" s="38">
        <v>100</v>
      </c>
      <c r="AH317" s="38">
        <v>100</v>
      </c>
      <c r="AI317" s="38">
        <v>-100</v>
      </c>
      <c r="AJ317" s="38">
        <v>-100</v>
      </c>
      <c r="AK317" s="38">
        <f t="shared" si="13"/>
        <v>1000</v>
      </c>
      <c r="AL317" s="221">
        <f t="shared" si="14"/>
        <v>0</v>
      </c>
      <c r="AM317" s="221"/>
    </row>
    <row r="318" spans="1:39" x14ac:dyDescent="0.25">
      <c r="A318" s="77">
        <v>13303</v>
      </c>
      <c r="B318" s="166" t="s">
        <v>6</v>
      </c>
      <c r="C318" s="183">
        <v>100</v>
      </c>
      <c r="D318" s="183">
        <v>100</v>
      </c>
      <c r="E318" s="183">
        <v>100</v>
      </c>
      <c r="F318" s="183">
        <v>100</v>
      </c>
      <c r="G318" s="183">
        <v>100</v>
      </c>
      <c r="H318" s="183">
        <v>100</v>
      </c>
      <c r="I318" s="183">
        <v>100</v>
      </c>
      <c r="J318" s="183">
        <v>100</v>
      </c>
      <c r="K318" s="183">
        <v>100</v>
      </c>
      <c r="L318" s="183">
        <v>100</v>
      </c>
      <c r="M318" s="183">
        <v>100</v>
      </c>
      <c r="N318" s="183">
        <v>100</v>
      </c>
      <c r="O318" s="183">
        <v>100</v>
      </c>
      <c r="P318" s="183">
        <v>100</v>
      </c>
      <c r="Q318" s="77">
        <v>1400</v>
      </c>
      <c r="R318" s="139">
        <f t="shared" si="12"/>
        <v>1</v>
      </c>
      <c r="U318" s="38">
        <v>13303</v>
      </c>
      <c r="V318" s="38" t="s">
        <v>6</v>
      </c>
      <c r="W318" s="38">
        <v>100</v>
      </c>
      <c r="X318" s="38">
        <v>100</v>
      </c>
      <c r="Y318" s="38">
        <v>100</v>
      </c>
      <c r="Z318" s="38">
        <v>100</v>
      </c>
      <c r="AA318" s="38">
        <v>100</v>
      </c>
      <c r="AB318" s="38">
        <v>100</v>
      </c>
      <c r="AC318" s="38">
        <v>100</v>
      </c>
      <c r="AD318" s="38">
        <v>100</v>
      </c>
      <c r="AE318" s="38">
        <v>100</v>
      </c>
      <c r="AF318" s="38">
        <v>100</v>
      </c>
      <c r="AG318" s="38">
        <v>100</v>
      </c>
      <c r="AH318" s="38">
        <v>100</v>
      </c>
      <c r="AI318" s="38">
        <v>100</v>
      </c>
      <c r="AJ318" s="38">
        <v>100</v>
      </c>
      <c r="AK318" s="38">
        <f t="shared" si="13"/>
        <v>1400</v>
      </c>
      <c r="AL318" s="221">
        <f t="shared" si="14"/>
        <v>0</v>
      </c>
      <c r="AM318" s="221"/>
    </row>
    <row r="319" spans="1:39" x14ac:dyDescent="0.25">
      <c r="A319" s="77">
        <v>13401</v>
      </c>
      <c r="B319" s="166" t="s">
        <v>116</v>
      </c>
      <c r="C319" s="183">
        <v>100</v>
      </c>
      <c r="D319" s="183">
        <v>100</v>
      </c>
      <c r="E319" s="183">
        <v>100</v>
      </c>
      <c r="F319" s="183">
        <v>100</v>
      </c>
      <c r="G319" s="183">
        <v>100</v>
      </c>
      <c r="H319" s="183">
        <v>100</v>
      </c>
      <c r="I319" s="183">
        <v>100</v>
      </c>
      <c r="J319" s="183">
        <v>100</v>
      </c>
      <c r="K319" s="183">
        <v>100</v>
      </c>
      <c r="L319" s="183">
        <v>100</v>
      </c>
      <c r="M319" s="183">
        <v>100</v>
      </c>
      <c r="N319" s="183">
        <v>100</v>
      </c>
      <c r="O319" s="183">
        <v>100</v>
      </c>
      <c r="P319" s="183">
        <v>100</v>
      </c>
      <c r="Q319" s="77">
        <v>1400</v>
      </c>
      <c r="R319" s="139">
        <f t="shared" si="12"/>
        <v>1</v>
      </c>
      <c r="U319" s="38">
        <v>13401</v>
      </c>
      <c r="V319" s="38" t="s">
        <v>116</v>
      </c>
      <c r="W319" s="38">
        <v>100</v>
      </c>
      <c r="X319" s="38">
        <v>100</v>
      </c>
      <c r="Y319" s="38">
        <v>100</v>
      </c>
      <c r="Z319" s="38">
        <v>100</v>
      </c>
      <c r="AA319" s="38">
        <v>100</v>
      </c>
      <c r="AB319" s="38">
        <v>100</v>
      </c>
      <c r="AC319" s="38">
        <v>100</v>
      </c>
      <c r="AD319" s="38">
        <v>100</v>
      </c>
      <c r="AE319" s="38">
        <v>100</v>
      </c>
      <c r="AF319" s="38">
        <v>100</v>
      </c>
      <c r="AG319" s="38">
        <v>100</v>
      </c>
      <c r="AH319" s="38">
        <v>100</v>
      </c>
      <c r="AI319" s="38">
        <v>100</v>
      </c>
      <c r="AJ319" s="38">
        <v>100</v>
      </c>
      <c r="AK319" s="38">
        <f t="shared" si="13"/>
        <v>1400</v>
      </c>
      <c r="AL319" s="221">
        <f t="shared" si="14"/>
        <v>0</v>
      </c>
      <c r="AM319" s="221"/>
    </row>
    <row r="320" spans="1:39" x14ac:dyDescent="0.25">
      <c r="A320" s="77">
        <v>13402</v>
      </c>
      <c r="B320" s="166" t="s">
        <v>228</v>
      </c>
      <c r="C320" s="183">
        <v>100</v>
      </c>
      <c r="D320" s="183">
        <v>100</v>
      </c>
      <c r="E320" s="183">
        <v>100</v>
      </c>
      <c r="F320" s="183">
        <v>100</v>
      </c>
      <c r="G320" s="183">
        <v>100</v>
      </c>
      <c r="H320" s="183">
        <v>100</v>
      </c>
      <c r="I320" s="183">
        <v>100</v>
      </c>
      <c r="J320" s="183">
        <v>100</v>
      </c>
      <c r="K320" s="183">
        <v>100</v>
      </c>
      <c r="L320" s="183">
        <v>100</v>
      </c>
      <c r="M320" s="183">
        <v>100</v>
      </c>
      <c r="N320" s="183">
        <v>100</v>
      </c>
      <c r="O320" s="183">
        <v>100</v>
      </c>
      <c r="P320" s="183">
        <v>50</v>
      </c>
      <c r="Q320" s="77">
        <v>1350</v>
      </c>
      <c r="R320" s="139">
        <f t="shared" si="12"/>
        <v>0.98076923076923073</v>
      </c>
      <c r="U320" s="38">
        <v>13402</v>
      </c>
      <c r="V320" s="38" t="s">
        <v>228</v>
      </c>
      <c r="W320" s="38">
        <v>100</v>
      </c>
      <c r="X320" s="38">
        <v>100</v>
      </c>
      <c r="Y320" s="38">
        <v>100</v>
      </c>
      <c r="Z320" s="38">
        <v>100</v>
      </c>
      <c r="AA320" s="38">
        <v>100</v>
      </c>
      <c r="AB320" s="38">
        <v>100</v>
      </c>
      <c r="AC320" s="38">
        <v>100</v>
      </c>
      <c r="AD320" s="38">
        <v>100</v>
      </c>
      <c r="AE320" s="38">
        <v>100</v>
      </c>
      <c r="AF320" s="38">
        <v>100</v>
      </c>
      <c r="AG320" s="38">
        <v>100</v>
      </c>
      <c r="AH320" s="38">
        <v>100</v>
      </c>
      <c r="AI320" s="38">
        <v>100</v>
      </c>
      <c r="AJ320" s="38">
        <v>50</v>
      </c>
      <c r="AK320" s="38">
        <f t="shared" si="13"/>
        <v>1350</v>
      </c>
      <c r="AL320" s="221">
        <f t="shared" si="14"/>
        <v>0</v>
      </c>
      <c r="AM320" s="221"/>
    </row>
    <row r="321" spans="1:39" x14ac:dyDescent="0.25">
      <c r="A321" s="77">
        <v>13403</v>
      </c>
      <c r="B321" s="166" t="s">
        <v>198</v>
      </c>
      <c r="C321" s="183">
        <v>100</v>
      </c>
      <c r="D321" s="183">
        <v>100</v>
      </c>
      <c r="E321" s="183">
        <v>100</v>
      </c>
      <c r="F321" s="183">
        <v>100</v>
      </c>
      <c r="G321" s="183">
        <v>100</v>
      </c>
      <c r="H321" s="183">
        <v>100</v>
      </c>
      <c r="I321" s="183">
        <v>100</v>
      </c>
      <c r="J321" s="183">
        <v>100</v>
      </c>
      <c r="K321" s="183">
        <v>100</v>
      </c>
      <c r="L321" s="183">
        <v>50</v>
      </c>
      <c r="M321" s="183">
        <v>-100</v>
      </c>
      <c r="N321" s="183">
        <v>-100</v>
      </c>
      <c r="O321" s="183">
        <v>-100</v>
      </c>
      <c r="P321" s="183">
        <v>-100</v>
      </c>
      <c r="Q321" s="77">
        <v>550</v>
      </c>
      <c r="R321" s="139">
        <f t="shared" si="12"/>
        <v>0.67307692307692313</v>
      </c>
      <c r="U321" s="38">
        <v>13403</v>
      </c>
      <c r="V321" s="38" t="s">
        <v>198</v>
      </c>
      <c r="W321" s="38">
        <v>100</v>
      </c>
      <c r="X321" s="38">
        <v>100</v>
      </c>
      <c r="Y321" s="38">
        <v>100</v>
      </c>
      <c r="Z321" s="38">
        <v>100</v>
      </c>
      <c r="AA321" s="38">
        <v>100</v>
      </c>
      <c r="AB321" s="38">
        <v>100</v>
      </c>
      <c r="AC321" s="38">
        <v>100</v>
      </c>
      <c r="AD321" s="38">
        <v>100</v>
      </c>
      <c r="AE321" s="38">
        <v>100</v>
      </c>
      <c r="AF321" s="38">
        <v>50</v>
      </c>
      <c r="AG321" s="38">
        <v>-100</v>
      </c>
      <c r="AH321" s="38">
        <v>-100</v>
      </c>
      <c r="AI321" s="38">
        <v>-100</v>
      </c>
      <c r="AJ321" s="38">
        <v>-100</v>
      </c>
      <c r="AK321" s="38">
        <f t="shared" si="13"/>
        <v>550</v>
      </c>
      <c r="AL321" s="221">
        <f t="shared" si="14"/>
        <v>0</v>
      </c>
      <c r="AM321" s="221"/>
    </row>
    <row r="322" spans="1:39" x14ac:dyDescent="0.25">
      <c r="A322" s="77">
        <v>13404</v>
      </c>
      <c r="B322" s="166" t="s">
        <v>112</v>
      </c>
      <c r="C322" s="183">
        <v>100</v>
      </c>
      <c r="D322" s="183">
        <v>100</v>
      </c>
      <c r="E322" s="183">
        <v>100</v>
      </c>
      <c r="F322" s="183">
        <v>100</v>
      </c>
      <c r="G322" s="183">
        <v>100</v>
      </c>
      <c r="H322" s="183">
        <v>100</v>
      </c>
      <c r="I322" s="183">
        <v>100</v>
      </c>
      <c r="J322" s="183">
        <v>100</v>
      </c>
      <c r="K322" s="183">
        <v>100</v>
      </c>
      <c r="L322" s="183">
        <v>100</v>
      </c>
      <c r="M322" s="183">
        <v>100</v>
      </c>
      <c r="N322" s="183">
        <v>100</v>
      </c>
      <c r="O322" s="183">
        <v>100</v>
      </c>
      <c r="P322" s="183">
        <v>100</v>
      </c>
      <c r="Q322" s="77">
        <v>1400</v>
      </c>
      <c r="R322" s="139">
        <f t="shared" si="12"/>
        <v>1</v>
      </c>
      <c r="U322" s="38">
        <v>13404</v>
      </c>
      <c r="V322" s="38" t="s">
        <v>112</v>
      </c>
      <c r="W322" s="38">
        <v>100</v>
      </c>
      <c r="X322" s="38">
        <v>100</v>
      </c>
      <c r="Y322" s="38">
        <v>100</v>
      </c>
      <c r="Z322" s="38">
        <v>100</v>
      </c>
      <c r="AA322" s="38">
        <v>100</v>
      </c>
      <c r="AB322" s="38">
        <v>100</v>
      </c>
      <c r="AC322" s="38">
        <v>100</v>
      </c>
      <c r="AD322" s="38">
        <v>100</v>
      </c>
      <c r="AE322" s="38">
        <v>100</v>
      </c>
      <c r="AF322" s="38">
        <v>100</v>
      </c>
      <c r="AG322" s="38">
        <v>100</v>
      </c>
      <c r="AH322" s="38">
        <v>100</v>
      </c>
      <c r="AI322" s="38">
        <v>100</v>
      </c>
      <c r="AJ322" s="38">
        <v>100</v>
      </c>
      <c r="AK322" s="38">
        <f t="shared" si="13"/>
        <v>1400</v>
      </c>
      <c r="AL322" s="221">
        <f t="shared" si="14"/>
        <v>0</v>
      </c>
      <c r="AM322" s="221"/>
    </row>
    <row r="323" spans="1:39" x14ac:dyDescent="0.25">
      <c r="A323" s="77">
        <v>13501</v>
      </c>
      <c r="B323" s="166" t="s">
        <v>104</v>
      </c>
      <c r="C323" s="183">
        <v>100</v>
      </c>
      <c r="D323" s="183">
        <v>100</v>
      </c>
      <c r="E323" s="183">
        <v>100</v>
      </c>
      <c r="F323" s="183">
        <v>100</v>
      </c>
      <c r="G323" s="183">
        <v>100</v>
      </c>
      <c r="H323" s="183">
        <v>100</v>
      </c>
      <c r="I323" s="183">
        <v>100</v>
      </c>
      <c r="J323" s="183">
        <v>100</v>
      </c>
      <c r="K323" s="183">
        <v>100</v>
      </c>
      <c r="L323" s="183">
        <v>100</v>
      </c>
      <c r="M323" s="183">
        <v>100</v>
      </c>
      <c r="N323" s="183">
        <v>100</v>
      </c>
      <c r="O323" s="183">
        <v>100</v>
      </c>
      <c r="P323" s="183">
        <v>100</v>
      </c>
      <c r="Q323" s="77">
        <v>1400</v>
      </c>
      <c r="R323" s="139">
        <f t="shared" si="12"/>
        <v>1</v>
      </c>
      <c r="U323" s="38">
        <v>13501</v>
      </c>
      <c r="V323" s="38" t="s">
        <v>104</v>
      </c>
      <c r="W323" s="38">
        <v>100</v>
      </c>
      <c r="X323" s="38">
        <v>100</v>
      </c>
      <c r="Y323" s="38">
        <v>100</v>
      </c>
      <c r="Z323" s="38">
        <v>100</v>
      </c>
      <c r="AA323" s="38">
        <v>100</v>
      </c>
      <c r="AB323" s="38">
        <v>100</v>
      </c>
      <c r="AC323" s="38">
        <v>100</v>
      </c>
      <c r="AD323" s="38">
        <v>100</v>
      </c>
      <c r="AE323" s="38">
        <v>100</v>
      </c>
      <c r="AF323" s="38">
        <v>100</v>
      </c>
      <c r="AG323" s="38">
        <v>100</v>
      </c>
      <c r="AH323" s="38">
        <v>100</v>
      </c>
      <c r="AI323" s="38">
        <v>100</v>
      </c>
      <c r="AJ323" s="38">
        <v>100</v>
      </c>
      <c r="AK323" s="38">
        <f t="shared" si="13"/>
        <v>1400</v>
      </c>
      <c r="AL323" s="221">
        <f t="shared" si="14"/>
        <v>0</v>
      </c>
      <c r="AM323" s="221"/>
    </row>
    <row r="324" spans="1:39" x14ac:dyDescent="0.25">
      <c r="A324" s="77">
        <v>13502</v>
      </c>
      <c r="B324" s="166" t="s">
        <v>65</v>
      </c>
      <c r="C324" s="183">
        <v>100</v>
      </c>
      <c r="D324" s="183">
        <v>100</v>
      </c>
      <c r="E324" s="183">
        <v>100</v>
      </c>
      <c r="F324" s="183">
        <v>100</v>
      </c>
      <c r="G324" s="183">
        <v>100</v>
      </c>
      <c r="H324" s="183">
        <v>100</v>
      </c>
      <c r="I324" s="183">
        <v>100</v>
      </c>
      <c r="J324" s="183">
        <v>100</v>
      </c>
      <c r="K324" s="183">
        <v>100</v>
      </c>
      <c r="L324" s="183">
        <v>100</v>
      </c>
      <c r="M324" s="183">
        <v>100</v>
      </c>
      <c r="N324" s="183">
        <v>100</v>
      </c>
      <c r="O324" s="183">
        <v>100</v>
      </c>
      <c r="P324" s="183">
        <v>50</v>
      </c>
      <c r="Q324" s="77">
        <v>1350</v>
      </c>
      <c r="R324" s="139">
        <f t="shared" si="12"/>
        <v>0.98076923076923073</v>
      </c>
      <c r="U324" s="38">
        <v>13502</v>
      </c>
      <c r="V324" s="38" t="s">
        <v>380</v>
      </c>
      <c r="W324" s="38">
        <v>100</v>
      </c>
      <c r="X324" s="38">
        <v>100</v>
      </c>
      <c r="Y324" s="38">
        <v>100</v>
      </c>
      <c r="Z324" s="38">
        <v>100</v>
      </c>
      <c r="AA324" s="38">
        <v>100</v>
      </c>
      <c r="AB324" s="38">
        <v>100</v>
      </c>
      <c r="AC324" s="38">
        <v>100</v>
      </c>
      <c r="AD324" s="38">
        <v>100</v>
      </c>
      <c r="AE324" s="38">
        <v>100</v>
      </c>
      <c r="AF324" s="38">
        <v>100</v>
      </c>
      <c r="AG324" s="38">
        <v>100</v>
      </c>
      <c r="AH324" s="38">
        <v>100</v>
      </c>
      <c r="AI324" s="38">
        <v>100</v>
      </c>
      <c r="AJ324" s="38">
        <v>50</v>
      </c>
      <c r="AK324" s="38">
        <f t="shared" si="13"/>
        <v>1350</v>
      </c>
      <c r="AL324" s="221">
        <f t="shared" si="14"/>
        <v>0</v>
      </c>
      <c r="AM324" s="221"/>
    </row>
    <row r="325" spans="1:39" x14ac:dyDescent="0.25">
      <c r="A325" s="77">
        <v>13503</v>
      </c>
      <c r="B325" s="166" t="s">
        <v>20</v>
      </c>
      <c r="C325" s="183">
        <v>100</v>
      </c>
      <c r="D325" s="183">
        <v>100</v>
      </c>
      <c r="E325" s="183">
        <v>100</v>
      </c>
      <c r="F325" s="183">
        <v>100</v>
      </c>
      <c r="G325" s="183">
        <v>100</v>
      </c>
      <c r="H325" s="183">
        <v>100</v>
      </c>
      <c r="I325" s="183">
        <v>100</v>
      </c>
      <c r="J325" s="183">
        <v>100</v>
      </c>
      <c r="K325" s="183">
        <v>100</v>
      </c>
      <c r="L325" s="183">
        <v>100</v>
      </c>
      <c r="M325" s="183">
        <v>100</v>
      </c>
      <c r="N325" s="183">
        <v>100</v>
      </c>
      <c r="O325" s="183">
        <v>-100</v>
      </c>
      <c r="P325" s="183">
        <v>-100</v>
      </c>
      <c r="Q325" s="77">
        <v>1000</v>
      </c>
      <c r="R325" s="139">
        <f t="shared" ref="R325:R348" si="15">(Q325-$Q$350)/$Q$351</f>
        <v>0.84615384615384615</v>
      </c>
      <c r="U325" s="38">
        <v>13503</v>
      </c>
      <c r="V325" s="38" t="s">
        <v>381</v>
      </c>
      <c r="W325" s="38">
        <v>100</v>
      </c>
      <c r="X325" s="38">
        <v>100</v>
      </c>
      <c r="Y325" s="38">
        <v>100</v>
      </c>
      <c r="Z325" s="38">
        <v>100</v>
      </c>
      <c r="AA325" s="38">
        <v>100</v>
      </c>
      <c r="AB325" s="38">
        <v>100</v>
      </c>
      <c r="AC325" s="38">
        <v>100</v>
      </c>
      <c r="AD325" s="38">
        <v>100</v>
      </c>
      <c r="AE325" s="38">
        <v>100</v>
      </c>
      <c r="AF325" s="38">
        <v>100</v>
      </c>
      <c r="AG325" s="38">
        <v>100</v>
      </c>
      <c r="AH325" s="38">
        <v>100</v>
      </c>
      <c r="AI325" s="38">
        <v>-100</v>
      </c>
      <c r="AJ325" s="38">
        <v>-100</v>
      </c>
      <c r="AK325" s="38">
        <f t="shared" ref="AK325:AK348" si="16">SUM(W325:AJ325)</f>
        <v>1000</v>
      </c>
      <c r="AL325" s="221">
        <f t="shared" ref="AL325:AL348" si="17">(AK325-MIN($AK$4:$AK$348))/(MAX($AK$4:$AK$348)-MIN($AK$4:$AK$348))-R325</f>
        <v>0</v>
      </c>
      <c r="AM325" s="221"/>
    </row>
    <row r="326" spans="1:39" x14ac:dyDescent="0.25">
      <c r="A326" s="77">
        <v>13504</v>
      </c>
      <c r="B326" s="166" t="s">
        <v>199</v>
      </c>
      <c r="C326" s="183">
        <v>100</v>
      </c>
      <c r="D326" s="183">
        <v>100</v>
      </c>
      <c r="E326" s="183">
        <v>100</v>
      </c>
      <c r="F326" s="183">
        <v>100</v>
      </c>
      <c r="G326" s="183">
        <v>100</v>
      </c>
      <c r="H326" s="183">
        <v>100</v>
      </c>
      <c r="I326" s="183">
        <v>100</v>
      </c>
      <c r="J326" s="183">
        <v>100</v>
      </c>
      <c r="K326" s="183">
        <v>100</v>
      </c>
      <c r="L326" s="183">
        <v>100</v>
      </c>
      <c r="M326" s="183">
        <v>100</v>
      </c>
      <c r="N326" s="183">
        <v>50</v>
      </c>
      <c r="O326" s="183">
        <v>-100</v>
      </c>
      <c r="P326" s="183">
        <v>-100</v>
      </c>
      <c r="Q326" s="77">
        <v>950</v>
      </c>
      <c r="R326" s="139">
        <f t="shared" si="15"/>
        <v>0.82692307692307687</v>
      </c>
      <c r="U326" s="38">
        <v>13504</v>
      </c>
      <c r="V326" s="38" t="s">
        <v>367</v>
      </c>
      <c r="W326" s="38">
        <v>100</v>
      </c>
      <c r="X326" s="38">
        <v>100</v>
      </c>
      <c r="Y326" s="38">
        <v>100</v>
      </c>
      <c r="Z326" s="38">
        <v>100</v>
      </c>
      <c r="AA326" s="38">
        <v>100</v>
      </c>
      <c r="AB326" s="38">
        <v>100</v>
      </c>
      <c r="AC326" s="38">
        <v>100</v>
      </c>
      <c r="AD326" s="38">
        <v>100</v>
      </c>
      <c r="AE326" s="38">
        <v>100</v>
      </c>
      <c r="AF326" s="38">
        <v>100</v>
      </c>
      <c r="AG326" s="38">
        <v>100</v>
      </c>
      <c r="AH326" s="38">
        <v>50</v>
      </c>
      <c r="AI326" s="38">
        <v>-100</v>
      </c>
      <c r="AJ326" s="38">
        <v>-100</v>
      </c>
      <c r="AK326" s="38">
        <f t="shared" si="16"/>
        <v>950</v>
      </c>
      <c r="AL326" s="221">
        <f t="shared" si="17"/>
        <v>0</v>
      </c>
      <c r="AM326" s="221"/>
    </row>
    <row r="327" spans="1:39" x14ac:dyDescent="0.25">
      <c r="A327" s="77">
        <v>13505</v>
      </c>
      <c r="B327" s="166" t="s">
        <v>200</v>
      </c>
      <c r="C327" s="183">
        <v>100</v>
      </c>
      <c r="D327" s="183">
        <v>100</v>
      </c>
      <c r="E327" s="183">
        <v>100</v>
      </c>
      <c r="F327" s="183">
        <v>100</v>
      </c>
      <c r="G327" s="183">
        <v>100</v>
      </c>
      <c r="H327" s="183">
        <v>100</v>
      </c>
      <c r="I327" s="183">
        <v>100</v>
      </c>
      <c r="J327" s="183">
        <v>100</v>
      </c>
      <c r="K327" s="183">
        <v>100</v>
      </c>
      <c r="L327" s="183">
        <v>100</v>
      </c>
      <c r="M327" s="183">
        <v>100</v>
      </c>
      <c r="N327" s="183">
        <v>100</v>
      </c>
      <c r="O327" s="183">
        <v>100</v>
      </c>
      <c r="P327" s="183">
        <v>100</v>
      </c>
      <c r="Q327" s="77">
        <v>1400</v>
      </c>
      <c r="R327" s="139">
        <f t="shared" si="15"/>
        <v>1</v>
      </c>
      <c r="U327" s="38">
        <v>13505</v>
      </c>
      <c r="V327" s="38" t="s">
        <v>200</v>
      </c>
      <c r="W327" s="38">
        <v>100</v>
      </c>
      <c r="X327" s="38">
        <v>100</v>
      </c>
      <c r="Y327" s="38">
        <v>100</v>
      </c>
      <c r="Z327" s="38">
        <v>100</v>
      </c>
      <c r="AA327" s="38">
        <v>100</v>
      </c>
      <c r="AB327" s="38">
        <v>100</v>
      </c>
      <c r="AC327" s="38">
        <v>100</v>
      </c>
      <c r="AD327" s="38">
        <v>100</v>
      </c>
      <c r="AE327" s="38">
        <v>100</v>
      </c>
      <c r="AF327" s="38">
        <v>100</v>
      </c>
      <c r="AG327" s="38">
        <v>100</v>
      </c>
      <c r="AH327" s="38">
        <v>100</v>
      </c>
      <c r="AI327" s="38">
        <v>100</v>
      </c>
      <c r="AJ327" s="38">
        <v>100</v>
      </c>
      <c r="AK327" s="38">
        <f t="shared" si="16"/>
        <v>1400</v>
      </c>
      <c r="AL327" s="221">
        <f t="shared" si="17"/>
        <v>0</v>
      </c>
      <c r="AM327" s="221"/>
    </row>
    <row r="328" spans="1:39" x14ac:dyDescent="0.25">
      <c r="A328" s="77">
        <v>13601</v>
      </c>
      <c r="B328" s="166" t="s">
        <v>150</v>
      </c>
      <c r="C328" s="183">
        <v>100</v>
      </c>
      <c r="D328" s="183">
        <v>100</v>
      </c>
      <c r="E328" s="183">
        <v>100</v>
      </c>
      <c r="F328" s="183">
        <v>100</v>
      </c>
      <c r="G328" s="183">
        <v>100</v>
      </c>
      <c r="H328" s="183">
        <v>100</v>
      </c>
      <c r="I328" s="183">
        <v>100</v>
      </c>
      <c r="J328" s="183">
        <v>100</v>
      </c>
      <c r="K328" s="183">
        <v>100</v>
      </c>
      <c r="L328" s="183">
        <v>100</v>
      </c>
      <c r="M328" s="183">
        <v>100</v>
      </c>
      <c r="N328" s="183">
        <v>100</v>
      </c>
      <c r="O328" s="183">
        <v>100</v>
      </c>
      <c r="P328" s="183">
        <v>100</v>
      </c>
      <c r="Q328" s="77">
        <v>1400</v>
      </c>
      <c r="R328" s="139">
        <f t="shared" si="15"/>
        <v>1</v>
      </c>
      <c r="U328" s="38">
        <v>13601</v>
      </c>
      <c r="V328" s="38" t="s">
        <v>150</v>
      </c>
      <c r="W328" s="38">
        <v>100</v>
      </c>
      <c r="X328" s="38">
        <v>100</v>
      </c>
      <c r="Y328" s="38">
        <v>100</v>
      </c>
      <c r="Z328" s="38">
        <v>100</v>
      </c>
      <c r="AA328" s="38">
        <v>100</v>
      </c>
      <c r="AB328" s="38">
        <v>100</v>
      </c>
      <c r="AC328" s="38">
        <v>100</v>
      </c>
      <c r="AD328" s="38">
        <v>100</v>
      </c>
      <c r="AE328" s="38">
        <v>100</v>
      </c>
      <c r="AF328" s="38">
        <v>100</v>
      </c>
      <c r="AG328" s="38">
        <v>100</v>
      </c>
      <c r="AH328" s="38">
        <v>100</v>
      </c>
      <c r="AI328" s="38">
        <v>100</v>
      </c>
      <c r="AJ328" s="38">
        <v>100</v>
      </c>
      <c r="AK328" s="38">
        <f t="shared" si="16"/>
        <v>1400</v>
      </c>
      <c r="AL328" s="221">
        <f t="shared" si="17"/>
        <v>0</v>
      </c>
      <c r="AM328" s="221"/>
    </row>
    <row r="329" spans="1:39" x14ac:dyDescent="0.25">
      <c r="A329" s="77">
        <v>13602</v>
      </c>
      <c r="B329" s="166" t="s">
        <v>201</v>
      </c>
      <c r="C329" s="183">
        <v>100</v>
      </c>
      <c r="D329" s="183">
        <v>-100</v>
      </c>
      <c r="E329" s="183">
        <v>-100</v>
      </c>
      <c r="F329" s="183">
        <v>-100</v>
      </c>
      <c r="G329" s="183">
        <v>-100</v>
      </c>
      <c r="H329" s="183">
        <v>-100</v>
      </c>
      <c r="I329" s="183">
        <v>-100</v>
      </c>
      <c r="J329" s="183">
        <v>-100</v>
      </c>
      <c r="K329" s="183">
        <v>-100</v>
      </c>
      <c r="L329" s="183">
        <v>-100</v>
      </c>
      <c r="M329" s="183">
        <v>-100</v>
      </c>
      <c r="N329" s="183">
        <v>-100</v>
      </c>
      <c r="O329" s="183">
        <v>-100</v>
      </c>
      <c r="P329" s="183">
        <v>-100</v>
      </c>
      <c r="Q329" s="77">
        <v>-1200</v>
      </c>
      <c r="R329" s="139">
        <f t="shared" si="15"/>
        <v>0</v>
      </c>
      <c r="U329" s="38">
        <v>13602</v>
      </c>
      <c r="V329" s="38" t="s">
        <v>201</v>
      </c>
      <c r="W329" s="38">
        <v>100</v>
      </c>
      <c r="X329" s="38">
        <v>-100</v>
      </c>
      <c r="Y329" s="38">
        <v>-100</v>
      </c>
      <c r="Z329" s="38">
        <v>-100</v>
      </c>
      <c r="AA329" s="38">
        <v>-100</v>
      </c>
      <c r="AB329" s="38">
        <v>-100</v>
      </c>
      <c r="AC329" s="38">
        <v>-100</v>
      </c>
      <c r="AD329" s="38">
        <v>-100</v>
      </c>
      <c r="AE329" s="38">
        <v>-100</v>
      </c>
      <c r="AF329" s="38">
        <v>-100</v>
      </c>
      <c r="AG329" s="38">
        <v>-100</v>
      </c>
      <c r="AH329" s="38">
        <v>-100</v>
      </c>
      <c r="AI329" s="38">
        <v>-100</v>
      </c>
      <c r="AJ329" s="38">
        <v>-100</v>
      </c>
      <c r="AK329" s="38">
        <f t="shared" si="16"/>
        <v>-1200</v>
      </c>
      <c r="AL329" s="221">
        <f t="shared" si="17"/>
        <v>0</v>
      </c>
      <c r="AM329" s="221"/>
    </row>
    <row r="330" spans="1:39" x14ac:dyDescent="0.25">
      <c r="A330" s="77">
        <v>13603</v>
      </c>
      <c r="B330" s="166" t="s">
        <v>237</v>
      </c>
      <c r="C330" s="183">
        <v>100</v>
      </c>
      <c r="D330" s="183">
        <v>100</v>
      </c>
      <c r="E330" s="183">
        <v>100</v>
      </c>
      <c r="F330" s="183">
        <v>100</v>
      </c>
      <c r="G330" s="183">
        <v>100</v>
      </c>
      <c r="H330" s="183">
        <v>100</v>
      </c>
      <c r="I330" s="183">
        <v>100</v>
      </c>
      <c r="J330" s="183">
        <v>100</v>
      </c>
      <c r="K330" s="183">
        <v>100</v>
      </c>
      <c r="L330" s="183">
        <v>100</v>
      </c>
      <c r="M330" s="183">
        <v>100</v>
      </c>
      <c r="N330" s="183">
        <v>100</v>
      </c>
      <c r="O330" s="183">
        <v>50</v>
      </c>
      <c r="P330" s="183">
        <v>50</v>
      </c>
      <c r="Q330" s="77">
        <v>1300</v>
      </c>
      <c r="R330" s="139">
        <f t="shared" si="15"/>
        <v>0.96153846153846156</v>
      </c>
      <c r="U330" s="38">
        <v>13603</v>
      </c>
      <c r="V330" s="38" t="s">
        <v>237</v>
      </c>
      <c r="W330" s="38">
        <v>100</v>
      </c>
      <c r="X330" s="38">
        <v>100</v>
      </c>
      <c r="Y330" s="38">
        <v>100</v>
      </c>
      <c r="Z330" s="38">
        <v>100</v>
      </c>
      <c r="AA330" s="38">
        <v>100</v>
      </c>
      <c r="AB330" s="38">
        <v>100</v>
      </c>
      <c r="AC330" s="38">
        <v>100</v>
      </c>
      <c r="AD330" s="38">
        <v>100</v>
      </c>
      <c r="AE330" s="38">
        <v>100</v>
      </c>
      <c r="AF330" s="38">
        <v>100</v>
      </c>
      <c r="AG330" s="38">
        <v>100</v>
      </c>
      <c r="AH330" s="38">
        <v>100</v>
      </c>
      <c r="AI330" s="38">
        <v>50</v>
      </c>
      <c r="AJ330" s="38">
        <v>50</v>
      </c>
      <c r="AK330" s="38">
        <f t="shared" si="16"/>
        <v>1300</v>
      </c>
      <c r="AL330" s="221">
        <f t="shared" si="17"/>
        <v>0</v>
      </c>
      <c r="AM330" s="221"/>
    </row>
    <row r="331" spans="1:39" x14ac:dyDescent="0.25">
      <c r="A331" s="77">
        <v>13604</v>
      </c>
      <c r="B331" s="166" t="s">
        <v>256</v>
      </c>
      <c r="C331" s="183">
        <v>100</v>
      </c>
      <c r="D331" s="183">
        <v>100</v>
      </c>
      <c r="E331" s="183">
        <v>100</v>
      </c>
      <c r="F331" s="183">
        <v>100</v>
      </c>
      <c r="G331" s="183">
        <v>100</v>
      </c>
      <c r="H331" s="183">
        <v>100</v>
      </c>
      <c r="I331" s="183">
        <v>100</v>
      </c>
      <c r="J331" s="183">
        <v>100</v>
      </c>
      <c r="K331" s="183">
        <v>100</v>
      </c>
      <c r="L331" s="183">
        <v>100</v>
      </c>
      <c r="M331" s="183">
        <v>100</v>
      </c>
      <c r="N331" s="183">
        <v>100</v>
      </c>
      <c r="O331" s="183">
        <v>100</v>
      </c>
      <c r="P331" s="183">
        <v>50</v>
      </c>
      <c r="Q331" s="77">
        <v>1350</v>
      </c>
      <c r="R331" s="139">
        <f t="shared" si="15"/>
        <v>0.98076923076923073</v>
      </c>
      <c r="U331" s="38">
        <v>13604</v>
      </c>
      <c r="V331" s="38" t="s">
        <v>256</v>
      </c>
      <c r="W331" s="38">
        <v>100</v>
      </c>
      <c r="X331" s="38">
        <v>100</v>
      </c>
      <c r="Y331" s="38">
        <v>100</v>
      </c>
      <c r="Z331" s="38">
        <v>100</v>
      </c>
      <c r="AA331" s="38">
        <v>100</v>
      </c>
      <c r="AB331" s="38">
        <v>100</v>
      </c>
      <c r="AC331" s="38">
        <v>100</v>
      </c>
      <c r="AD331" s="38">
        <v>100</v>
      </c>
      <c r="AE331" s="38">
        <v>100</v>
      </c>
      <c r="AF331" s="38">
        <v>100</v>
      </c>
      <c r="AG331" s="38">
        <v>100</v>
      </c>
      <c r="AH331" s="38">
        <v>100</v>
      </c>
      <c r="AI331" s="38">
        <v>100</v>
      </c>
      <c r="AJ331" s="38">
        <v>50</v>
      </c>
      <c r="AK331" s="38">
        <f t="shared" si="16"/>
        <v>1350</v>
      </c>
      <c r="AL331" s="221">
        <f t="shared" si="17"/>
        <v>0</v>
      </c>
      <c r="AM331" s="221"/>
    </row>
    <row r="332" spans="1:39" x14ac:dyDescent="0.25">
      <c r="A332" s="77">
        <v>13605</v>
      </c>
      <c r="B332" s="166" t="s">
        <v>249</v>
      </c>
      <c r="C332" s="183">
        <v>100</v>
      </c>
      <c r="D332" s="183">
        <v>100</v>
      </c>
      <c r="E332" s="183">
        <v>100</v>
      </c>
      <c r="F332" s="183">
        <v>100</v>
      </c>
      <c r="G332" s="183">
        <v>100</v>
      </c>
      <c r="H332" s="183">
        <v>100</v>
      </c>
      <c r="I332" s="183">
        <v>100</v>
      </c>
      <c r="J332" s="183">
        <v>100</v>
      </c>
      <c r="K332" s="183">
        <v>100</v>
      </c>
      <c r="L332" s="183">
        <v>100</v>
      </c>
      <c r="M332" s="183">
        <v>100</v>
      </c>
      <c r="N332" s="183">
        <v>100</v>
      </c>
      <c r="O332" s="183">
        <v>100</v>
      </c>
      <c r="P332" s="183">
        <v>100</v>
      </c>
      <c r="Q332" s="77">
        <v>1400</v>
      </c>
      <c r="R332" s="139">
        <f t="shared" si="15"/>
        <v>1</v>
      </c>
      <c r="U332" s="38">
        <v>13605</v>
      </c>
      <c r="V332" s="38" t="s">
        <v>249</v>
      </c>
      <c r="W332" s="38">
        <v>100</v>
      </c>
      <c r="X332" s="38">
        <v>100</v>
      </c>
      <c r="Y332" s="38">
        <v>100</v>
      </c>
      <c r="Z332" s="38">
        <v>100</v>
      </c>
      <c r="AA332" s="38">
        <v>100</v>
      </c>
      <c r="AB332" s="38">
        <v>100</v>
      </c>
      <c r="AC332" s="38">
        <v>100</v>
      </c>
      <c r="AD332" s="38">
        <v>100</v>
      </c>
      <c r="AE332" s="38">
        <v>100</v>
      </c>
      <c r="AF332" s="38">
        <v>100</v>
      </c>
      <c r="AG332" s="38">
        <v>100</v>
      </c>
      <c r="AH332" s="38">
        <v>100</v>
      </c>
      <c r="AI332" s="38">
        <v>100</v>
      </c>
      <c r="AJ332" s="38">
        <v>100</v>
      </c>
      <c r="AK332" s="38">
        <f t="shared" si="16"/>
        <v>1400</v>
      </c>
      <c r="AL332" s="221">
        <f t="shared" si="17"/>
        <v>0</v>
      </c>
      <c r="AM332" s="221"/>
    </row>
    <row r="333" spans="1:39" x14ac:dyDescent="0.25">
      <c r="A333" s="77">
        <v>14101</v>
      </c>
      <c r="B333" s="166" t="s">
        <v>88</v>
      </c>
      <c r="C333" s="183">
        <v>100</v>
      </c>
      <c r="D333" s="183">
        <v>100</v>
      </c>
      <c r="E333" s="183">
        <v>100</v>
      </c>
      <c r="F333" s="183">
        <v>100</v>
      </c>
      <c r="G333" s="183">
        <v>100</v>
      </c>
      <c r="H333" s="183">
        <v>100</v>
      </c>
      <c r="I333" s="183">
        <v>100</v>
      </c>
      <c r="J333" s="183">
        <v>100</v>
      </c>
      <c r="K333" s="183">
        <v>100</v>
      </c>
      <c r="L333" s="183">
        <v>100</v>
      </c>
      <c r="M333" s="183">
        <v>100</v>
      </c>
      <c r="N333" s="183">
        <v>100</v>
      </c>
      <c r="O333" s="183">
        <v>100</v>
      </c>
      <c r="P333" s="183">
        <v>100</v>
      </c>
      <c r="Q333" s="77">
        <v>1400</v>
      </c>
      <c r="R333" s="139">
        <f t="shared" si="15"/>
        <v>1</v>
      </c>
      <c r="U333" s="38">
        <v>14101</v>
      </c>
      <c r="V333" s="38" t="s">
        <v>88</v>
      </c>
      <c r="W333" s="38">
        <v>100</v>
      </c>
      <c r="X333" s="38">
        <v>100</v>
      </c>
      <c r="Y333" s="38">
        <v>100</v>
      </c>
      <c r="Z333" s="38">
        <v>100</v>
      </c>
      <c r="AA333" s="38">
        <v>100</v>
      </c>
      <c r="AB333" s="38">
        <v>100</v>
      </c>
      <c r="AC333" s="38">
        <v>100</v>
      </c>
      <c r="AD333" s="38">
        <v>100</v>
      </c>
      <c r="AE333" s="38">
        <v>100</v>
      </c>
      <c r="AF333" s="38">
        <v>100</v>
      </c>
      <c r="AG333" s="38">
        <v>100</v>
      </c>
      <c r="AH333" s="38">
        <v>100</v>
      </c>
      <c r="AI333" s="38">
        <v>100</v>
      </c>
      <c r="AJ333" s="38">
        <v>100</v>
      </c>
      <c r="AK333" s="38">
        <f t="shared" si="16"/>
        <v>1400</v>
      </c>
      <c r="AL333" s="221">
        <f t="shared" si="17"/>
        <v>0</v>
      </c>
      <c r="AM333" s="221"/>
    </row>
    <row r="334" spans="1:39" x14ac:dyDescent="0.25">
      <c r="A334" s="77">
        <v>14102</v>
      </c>
      <c r="B334" s="166" t="s">
        <v>202</v>
      </c>
      <c r="C334" s="183">
        <v>100</v>
      </c>
      <c r="D334" s="183">
        <v>100</v>
      </c>
      <c r="E334" s="183">
        <v>100</v>
      </c>
      <c r="F334" s="183">
        <v>100</v>
      </c>
      <c r="G334" s="183">
        <v>100</v>
      </c>
      <c r="H334" s="183">
        <v>100</v>
      </c>
      <c r="I334" s="183">
        <v>100</v>
      </c>
      <c r="J334" s="183">
        <v>100</v>
      </c>
      <c r="K334" s="183">
        <v>100</v>
      </c>
      <c r="L334" s="183">
        <v>100</v>
      </c>
      <c r="M334" s="183">
        <v>100</v>
      </c>
      <c r="N334" s="183">
        <v>100</v>
      </c>
      <c r="O334" s="183">
        <v>100</v>
      </c>
      <c r="P334" s="183">
        <v>50</v>
      </c>
      <c r="Q334" s="77">
        <v>1350</v>
      </c>
      <c r="R334" s="139">
        <f t="shared" si="15"/>
        <v>0.98076923076923073</v>
      </c>
      <c r="U334" s="38">
        <v>14102</v>
      </c>
      <c r="V334" s="38" t="s">
        <v>202</v>
      </c>
      <c r="W334" s="38">
        <v>100</v>
      </c>
      <c r="X334" s="38">
        <v>100</v>
      </c>
      <c r="Y334" s="38">
        <v>100</v>
      </c>
      <c r="Z334" s="38">
        <v>100</v>
      </c>
      <c r="AA334" s="38">
        <v>100</v>
      </c>
      <c r="AB334" s="38">
        <v>100</v>
      </c>
      <c r="AC334" s="38">
        <v>100</v>
      </c>
      <c r="AD334" s="38">
        <v>100</v>
      </c>
      <c r="AE334" s="38">
        <v>100</v>
      </c>
      <c r="AF334" s="38">
        <v>100</v>
      </c>
      <c r="AG334" s="38">
        <v>100</v>
      </c>
      <c r="AH334" s="38">
        <v>100</v>
      </c>
      <c r="AI334" s="38">
        <v>100</v>
      </c>
      <c r="AJ334" s="38">
        <v>50</v>
      </c>
      <c r="AK334" s="38">
        <f t="shared" si="16"/>
        <v>1350</v>
      </c>
      <c r="AL334" s="221">
        <f t="shared" si="17"/>
        <v>0</v>
      </c>
      <c r="AM334" s="221"/>
    </row>
    <row r="335" spans="1:39" x14ac:dyDescent="0.25">
      <c r="A335" s="77">
        <v>14103</v>
      </c>
      <c r="B335" s="166" t="s">
        <v>7</v>
      </c>
      <c r="C335" s="183">
        <v>100</v>
      </c>
      <c r="D335" s="183">
        <v>100</v>
      </c>
      <c r="E335" s="183">
        <v>100</v>
      </c>
      <c r="F335" s="183">
        <v>100</v>
      </c>
      <c r="G335" s="183">
        <v>100</v>
      </c>
      <c r="H335" s="183">
        <v>100</v>
      </c>
      <c r="I335" s="183">
        <v>100</v>
      </c>
      <c r="J335" s="183">
        <v>100</v>
      </c>
      <c r="K335" s="183">
        <v>100</v>
      </c>
      <c r="L335" s="183">
        <v>100</v>
      </c>
      <c r="M335" s="183">
        <v>100</v>
      </c>
      <c r="N335" s="183">
        <v>100</v>
      </c>
      <c r="O335" s="183">
        <v>100</v>
      </c>
      <c r="P335" s="183">
        <v>50</v>
      </c>
      <c r="Q335" s="77">
        <v>1350</v>
      </c>
      <c r="R335" s="139">
        <f t="shared" si="15"/>
        <v>0.98076923076923073</v>
      </c>
      <c r="U335" s="38">
        <v>14103</v>
      </c>
      <c r="V335" s="38" t="s">
        <v>7</v>
      </c>
      <c r="W335" s="38">
        <v>100</v>
      </c>
      <c r="X335" s="38">
        <v>100</v>
      </c>
      <c r="Y335" s="38">
        <v>100</v>
      </c>
      <c r="Z335" s="38">
        <v>100</v>
      </c>
      <c r="AA335" s="38">
        <v>100</v>
      </c>
      <c r="AB335" s="38">
        <v>100</v>
      </c>
      <c r="AC335" s="38">
        <v>100</v>
      </c>
      <c r="AD335" s="38">
        <v>100</v>
      </c>
      <c r="AE335" s="38">
        <v>100</v>
      </c>
      <c r="AF335" s="38">
        <v>100</v>
      </c>
      <c r="AG335" s="38">
        <v>100</v>
      </c>
      <c r="AH335" s="38">
        <v>100</v>
      </c>
      <c r="AI335" s="38">
        <v>100</v>
      </c>
      <c r="AJ335" s="38">
        <v>50</v>
      </c>
      <c r="AK335" s="38">
        <f t="shared" si="16"/>
        <v>1350</v>
      </c>
      <c r="AL335" s="221">
        <f t="shared" si="17"/>
        <v>0</v>
      </c>
      <c r="AM335" s="221"/>
    </row>
    <row r="336" spans="1:39" x14ac:dyDescent="0.25">
      <c r="A336" s="77">
        <v>14104</v>
      </c>
      <c r="B336" s="166" t="s">
        <v>118</v>
      </c>
      <c r="C336" s="183">
        <v>100</v>
      </c>
      <c r="D336" s="183">
        <v>100</v>
      </c>
      <c r="E336" s="183">
        <v>100</v>
      </c>
      <c r="F336" s="183">
        <v>100</v>
      </c>
      <c r="G336" s="183">
        <v>100</v>
      </c>
      <c r="H336" s="183">
        <v>100</v>
      </c>
      <c r="I336" s="183">
        <v>100</v>
      </c>
      <c r="J336" s="183">
        <v>100</v>
      </c>
      <c r="K336" s="183">
        <v>100</v>
      </c>
      <c r="L336" s="183">
        <v>100</v>
      </c>
      <c r="M336" s="183">
        <v>100</v>
      </c>
      <c r="N336" s="183">
        <v>100</v>
      </c>
      <c r="O336" s="183">
        <v>100</v>
      </c>
      <c r="P336" s="183">
        <v>50</v>
      </c>
      <c r="Q336" s="77">
        <v>1350</v>
      </c>
      <c r="R336" s="139">
        <f t="shared" si="15"/>
        <v>0.98076923076923073</v>
      </c>
      <c r="U336" s="38">
        <v>14104</v>
      </c>
      <c r="V336" s="38" t="s">
        <v>118</v>
      </c>
      <c r="W336" s="38">
        <v>100</v>
      </c>
      <c r="X336" s="38">
        <v>100</v>
      </c>
      <c r="Y336" s="38">
        <v>100</v>
      </c>
      <c r="Z336" s="38">
        <v>100</v>
      </c>
      <c r="AA336" s="38">
        <v>100</v>
      </c>
      <c r="AB336" s="38">
        <v>100</v>
      </c>
      <c r="AC336" s="38">
        <v>100</v>
      </c>
      <c r="AD336" s="38">
        <v>100</v>
      </c>
      <c r="AE336" s="38">
        <v>100</v>
      </c>
      <c r="AF336" s="38">
        <v>100</v>
      </c>
      <c r="AG336" s="38">
        <v>100</v>
      </c>
      <c r="AH336" s="38">
        <v>100</v>
      </c>
      <c r="AI336" s="38">
        <v>100</v>
      </c>
      <c r="AJ336" s="38">
        <v>50</v>
      </c>
      <c r="AK336" s="38">
        <f t="shared" si="16"/>
        <v>1350</v>
      </c>
      <c r="AL336" s="221">
        <f t="shared" si="17"/>
        <v>0</v>
      </c>
      <c r="AM336" s="221"/>
    </row>
    <row r="337" spans="1:39" x14ac:dyDescent="0.25">
      <c r="A337" s="77">
        <v>14105</v>
      </c>
      <c r="B337" s="166" t="s">
        <v>269</v>
      </c>
      <c r="C337" s="183">
        <v>100</v>
      </c>
      <c r="D337" s="183">
        <v>100</v>
      </c>
      <c r="E337" s="183">
        <v>100</v>
      </c>
      <c r="F337" s="183">
        <v>100</v>
      </c>
      <c r="G337" s="183">
        <v>100</v>
      </c>
      <c r="H337" s="183">
        <v>100</v>
      </c>
      <c r="I337" s="183">
        <v>100</v>
      </c>
      <c r="J337" s="183">
        <v>100</v>
      </c>
      <c r="K337" s="183">
        <v>100</v>
      </c>
      <c r="L337" s="183">
        <v>100</v>
      </c>
      <c r="M337" s="183">
        <v>100</v>
      </c>
      <c r="N337" s="183">
        <v>100</v>
      </c>
      <c r="O337" s="183">
        <v>100</v>
      </c>
      <c r="P337" s="183">
        <v>50</v>
      </c>
      <c r="Q337" s="77">
        <v>1350</v>
      </c>
      <c r="R337" s="139">
        <f t="shared" si="15"/>
        <v>0.98076923076923073</v>
      </c>
      <c r="U337" s="38">
        <v>14105</v>
      </c>
      <c r="V337" s="38" t="s">
        <v>413</v>
      </c>
      <c r="W337" s="38">
        <v>100</v>
      </c>
      <c r="X337" s="38">
        <v>100</v>
      </c>
      <c r="Y337" s="38">
        <v>100</v>
      </c>
      <c r="Z337" s="38">
        <v>100</v>
      </c>
      <c r="AA337" s="38">
        <v>100</v>
      </c>
      <c r="AB337" s="38">
        <v>100</v>
      </c>
      <c r="AC337" s="38">
        <v>100</v>
      </c>
      <c r="AD337" s="38">
        <v>100</v>
      </c>
      <c r="AE337" s="38">
        <v>100</v>
      </c>
      <c r="AF337" s="38">
        <v>100</v>
      </c>
      <c r="AG337" s="38">
        <v>100</v>
      </c>
      <c r="AH337" s="38">
        <v>100</v>
      </c>
      <c r="AI337" s="38">
        <v>100</v>
      </c>
      <c r="AJ337" s="38">
        <v>50</v>
      </c>
      <c r="AK337" s="38">
        <f t="shared" si="16"/>
        <v>1350</v>
      </c>
      <c r="AL337" s="221">
        <f t="shared" si="17"/>
        <v>0</v>
      </c>
      <c r="AM337" s="221"/>
    </row>
    <row r="338" spans="1:39" x14ac:dyDescent="0.25">
      <c r="A338" s="77">
        <v>14106</v>
      </c>
      <c r="B338" s="166" t="s">
        <v>32</v>
      </c>
      <c r="C338" s="183">
        <v>100</v>
      </c>
      <c r="D338" s="183">
        <v>100</v>
      </c>
      <c r="E338" s="183">
        <v>100</v>
      </c>
      <c r="F338" s="183">
        <v>100</v>
      </c>
      <c r="G338" s="183">
        <v>100</v>
      </c>
      <c r="H338" s="183">
        <v>100</v>
      </c>
      <c r="I338" s="183">
        <v>100</v>
      </c>
      <c r="J338" s="183">
        <v>100</v>
      </c>
      <c r="K338" s="183">
        <v>100</v>
      </c>
      <c r="L338" s="183">
        <v>100</v>
      </c>
      <c r="M338" s="183">
        <v>100</v>
      </c>
      <c r="N338" s="183">
        <v>100</v>
      </c>
      <c r="O338" s="183">
        <v>100</v>
      </c>
      <c r="P338" s="183">
        <v>50</v>
      </c>
      <c r="Q338" s="77">
        <v>1350</v>
      </c>
      <c r="R338" s="139">
        <f t="shared" si="15"/>
        <v>0.98076923076923073</v>
      </c>
      <c r="U338" s="38">
        <v>14106</v>
      </c>
      <c r="V338" s="38" t="s">
        <v>32</v>
      </c>
      <c r="W338" s="38">
        <v>100</v>
      </c>
      <c r="X338" s="38">
        <v>100</v>
      </c>
      <c r="Y338" s="38">
        <v>100</v>
      </c>
      <c r="Z338" s="38">
        <v>100</v>
      </c>
      <c r="AA338" s="38">
        <v>100</v>
      </c>
      <c r="AB338" s="38">
        <v>100</v>
      </c>
      <c r="AC338" s="38">
        <v>100</v>
      </c>
      <c r="AD338" s="38">
        <v>100</v>
      </c>
      <c r="AE338" s="38">
        <v>100</v>
      </c>
      <c r="AF338" s="38">
        <v>100</v>
      </c>
      <c r="AG338" s="38">
        <v>100</v>
      </c>
      <c r="AH338" s="38">
        <v>100</v>
      </c>
      <c r="AI338" s="38">
        <v>100</v>
      </c>
      <c r="AJ338" s="38">
        <v>50</v>
      </c>
      <c r="AK338" s="38">
        <f t="shared" si="16"/>
        <v>1350</v>
      </c>
      <c r="AL338" s="221">
        <f t="shared" si="17"/>
        <v>0</v>
      </c>
      <c r="AM338" s="221"/>
    </row>
    <row r="339" spans="1:39" x14ac:dyDescent="0.25">
      <c r="A339" s="77">
        <v>14107</v>
      </c>
      <c r="B339" s="166" t="s">
        <v>148</v>
      </c>
      <c r="C339" s="183">
        <v>100</v>
      </c>
      <c r="D339" s="183">
        <v>100</v>
      </c>
      <c r="E339" s="183">
        <v>100</v>
      </c>
      <c r="F339" s="183">
        <v>100</v>
      </c>
      <c r="G339" s="183">
        <v>100</v>
      </c>
      <c r="H339" s="183">
        <v>100</v>
      </c>
      <c r="I339" s="183">
        <v>100</v>
      </c>
      <c r="J339" s="183">
        <v>100</v>
      </c>
      <c r="K339" s="183">
        <v>100</v>
      </c>
      <c r="L339" s="183">
        <v>100</v>
      </c>
      <c r="M339" s="183">
        <v>100</v>
      </c>
      <c r="N339" s="183">
        <v>100</v>
      </c>
      <c r="O339" s="183">
        <v>100</v>
      </c>
      <c r="P339" s="183">
        <v>50</v>
      </c>
      <c r="Q339" s="77">
        <v>1350</v>
      </c>
      <c r="R339" s="139">
        <f t="shared" si="15"/>
        <v>0.98076923076923073</v>
      </c>
      <c r="U339" s="38">
        <v>14107</v>
      </c>
      <c r="V339" s="38" t="s">
        <v>148</v>
      </c>
      <c r="W339" s="38">
        <v>100</v>
      </c>
      <c r="X339" s="38">
        <v>100</v>
      </c>
      <c r="Y339" s="38">
        <v>100</v>
      </c>
      <c r="Z339" s="38">
        <v>100</v>
      </c>
      <c r="AA339" s="38">
        <v>100</v>
      </c>
      <c r="AB339" s="38">
        <v>100</v>
      </c>
      <c r="AC339" s="38">
        <v>100</v>
      </c>
      <c r="AD339" s="38">
        <v>100</v>
      </c>
      <c r="AE339" s="38">
        <v>100</v>
      </c>
      <c r="AF339" s="38">
        <v>100</v>
      </c>
      <c r="AG339" s="38">
        <v>100</v>
      </c>
      <c r="AH339" s="38">
        <v>100</v>
      </c>
      <c r="AI339" s="38">
        <v>100</v>
      </c>
      <c r="AJ339" s="38">
        <v>50</v>
      </c>
      <c r="AK339" s="38">
        <f t="shared" si="16"/>
        <v>1350</v>
      </c>
      <c r="AL339" s="221">
        <f t="shared" si="17"/>
        <v>0</v>
      </c>
      <c r="AM339" s="221"/>
    </row>
    <row r="340" spans="1:39" x14ac:dyDescent="0.25">
      <c r="A340" s="77">
        <v>14108</v>
      </c>
      <c r="B340" s="166" t="s">
        <v>274</v>
      </c>
      <c r="C340" s="183">
        <v>100</v>
      </c>
      <c r="D340" s="183">
        <v>100</v>
      </c>
      <c r="E340" s="183">
        <v>100</v>
      </c>
      <c r="F340" s="183">
        <v>100</v>
      </c>
      <c r="G340" s="183">
        <v>100</v>
      </c>
      <c r="H340" s="183">
        <v>100</v>
      </c>
      <c r="I340" s="183">
        <v>100</v>
      </c>
      <c r="J340" s="183">
        <v>100</v>
      </c>
      <c r="K340" s="183">
        <v>100</v>
      </c>
      <c r="L340" s="183">
        <v>100</v>
      </c>
      <c r="M340" s="183">
        <v>100</v>
      </c>
      <c r="N340" s="183">
        <v>100</v>
      </c>
      <c r="O340" s="183">
        <v>100</v>
      </c>
      <c r="P340" s="183">
        <v>100</v>
      </c>
      <c r="Q340" s="77">
        <v>1400</v>
      </c>
      <c r="R340" s="139">
        <f t="shared" si="15"/>
        <v>1</v>
      </c>
      <c r="U340" s="38">
        <v>14108</v>
      </c>
      <c r="V340" s="38" t="s">
        <v>274</v>
      </c>
      <c r="W340" s="38">
        <v>100</v>
      </c>
      <c r="X340" s="38">
        <v>100</v>
      </c>
      <c r="Y340" s="38">
        <v>100</v>
      </c>
      <c r="Z340" s="38">
        <v>100</v>
      </c>
      <c r="AA340" s="38">
        <v>100</v>
      </c>
      <c r="AB340" s="38">
        <v>100</v>
      </c>
      <c r="AC340" s="38">
        <v>100</v>
      </c>
      <c r="AD340" s="38">
        <v>100</v>
      </c>
      <c r="AE340" s="38">
        <v>100</v>
      </c>
      <c r="AF340" s="38">
        <v>100</v>
      </c>
      <c r="AG340" s="38">
        <v>100</v>
      </c>
      <c r="AH340" s="38">
        <v>100</v>
      </c>
      <c r="AI340" s="38">
        <v>100</v>
      </c>
      <c r="AJ340" s="38">
        <v>100</v>
      </c>
      <c r="AK340" s="38">
        <f t="shared" si="16"/>
        <v>1400</v>
      </c>
      <c r="AL340" s="221">
        <f t="shared" si="17"/>
        <v>0</v>
      </c>
      <c r="AM340" s="221"/>
    </row>
    <row r="341" spans="1:39" x14ac:dyDescent="0.25">
      <c r="A341" s="77">
        <v>14201</v>
      </c>
      <c r="B341" s="166" t="s">
        <v>203</v>
      </c>
      <c r="C341" s="183">
        <v>100</v>
      </c>
      <c r="D341" s="183">
        <v>100</v>
      </c>
      <c r="E341" s="183">
        <v>100</v>
      </c>
      <c r="F341" s="183">
        <v>100</v>
      </c>
      <c r="G341" s="183">
        <v>100</v>
      </c>
      <c r="H341" s="183">
        <v>100</v>
      </c>
      <c r="I341" s="183">
        <v>100</v>
      </c>
      <c r="J341" s="183">
        <v>100</v>
      </c>
      <c r="K341" s="183">
        <v>100</v>
      </c>
      <c r="L341" s="183">
        <v>100</v>
      </c>
      <c r="M341" s="183">
        <v>100</v>
      </c>
      <c r="N341" s="183">
        <v>100</v>
      </c>
      <c r="O341" s="183">
        <v>100</v>
      </c>
      <c r="P341" s="183">
        <v>100</v>
      </c>
      <c r="Q341" s="77">
        <v>1400</v>
      </c>
      <c r="R341" s="139">
        <f t="shared" si="15"/>
        <v>1</v>
      </c>
      <c r="U341" s="38">
        <v>14201</v>
      </c>
      <c r="V341" s="38" t="s">
        <v>382</v>
      </c>
      <c r="W341" s="38">
        <v>100</v>
      </c>
      <c r="X341" s="38">
        <v>100</v>
      </c>
      <c r="Y341" s="38">
        <v>100</v>
      </c>
      <c r="Z341" s="38">
        <v>100</v>
      </c>
      <c r="AA341" s="38">
        <v>100</v>
      </c>
      <c r="AB341" s="38">
        <v>100</v>
      </c>
      <c r="AC341" s="38">
        <v>100</v>
      </c>
      <c r="AD341" s="38">
        <v>100</v>
      </c>
      <c r="AE341" s="38">
        <v>100</v>
      </c>
      <c r="AF341" s="38">
        <v>100</v>
      </c>
      <c r="AG341" s="38">
        <v>100</v>
      </c>
      <c r="AH341" s="38">
        <v>100</v>
      </c>
      <c r="AI341" s="38">
        <v>100</v>
      </c>
      <c r="AJ341" s="38">
        <v>100</v>
      </c>
      <c r="AK341" s="38">
        <f t="shared" si="16"/>
        <v>1400</v>
      </c>
      <c r="AL341" s="221">
        <f t="shared" si="17"/>
        <v>0</v>
      </c>
      <c r="AM341" s="221"/>
    </row>
    <row r="342" spans="1:39" x14ac:dyDescent="0.25">
      <c r="A342" s="77">
        <v>14202</v>
      </c>
      <c r="B342" s="166" t="s">
        <v>109</v>
      </c>
      <c r="C342" s="183">
        <v>100</v>
      </c>
      <c r="D342" s="183">
        <v>100</v>
      </c>
      <c r="E342" s="183">
        <v>100</v>
      </c>
      <c r="F342" s="183">
        <v>100</v>
      </c>
      <c r="G342" s="183">
        <v>100</v>
      </c>
      <c r="H342" s="183">
        <v>100</v>
      </c>
      <c r="I342" s="183">
        <v>100</v>
      </c>
      <c r="J342" s="183">
        <v>100</v>
      </c>
      <c r="K342" s="183">
        <v>100</v>
      </c>
      <c r="L342" s="183">
        <v>100</v>
      </c>
      <c r="M342" s="183">
        <v>100</v>
      </c>
      <c r="N342" s="183">
        <v>100</v>
      </c>
      <c r="O342" s="183">
        <v>100</v>
      </c>
      <c r="P342" s="183">
        <v>50</v>
      </c>
      <c r="Q342" s="77">
        <v>1350</v>
      </c>
      <c r="R342" s="139">
        <f t="shared" si="15"/>
        <v>0.98076923076923073</v>
      </c>
      <c r="U342" s="38">
        <v>14202</v>
      </c>
      <c r="V342" s="38" t="s">
        <v>109</v>
      </c>
      <c r="W342" s="38">
        <v>100</v>
      </c>
      <c r="X342" s="38">
        <v>100</v>
      </c>
      <c r="Y342" s="38">
        <v>100</v>
      </c>
      <c r="Z342" s="38">
        <v>100</v>
      </c>
      <c r="AA342" s="38">
        <v>100</v>
      </c>
      <c r="AB342" s="38">
        <v>100</v>
      </c>
      <c r="AC342" s="38">
        <v>100</v>
      </c>
      <c r="AD342" s="38">
        <v>100</v>
      </c>
      <c r="AE342" s="38">
        <v>100</v>
      </c>
      <c r="AF342" s="38">
        <v>100</v>
      </c>
      <c r="AG342" s="38">
        <v>100</v>
      </c>
      <c r="AH342" s="38">
        <v>100</v>
      </c>
      <c r="AI342" s="38">
        <v>100</v>
      </c>
      <c r="AJ342" s="38">
        <v>50</v>
      </c>
      <c r="AK342" s="38">
        <f t="shared" si="16"/>
        <v>1350</v>
      </c>
      <c r="AL342" s="221">
        <f t="shared" si="17"/>
        <v>0</v>
      </c>
      <c r="AM342" s="221"/>
    </row>
    <row r="343" spans="1:39" x14ac:dyDescent="0.25">
      <c r="A343" s="77">
        <v>14203</v>
      </c>
      <c r="B343" s="166" t="s">
        <v>261</v>
      </c>
      <c r="C343" s="183">
        <v>100</v>
      </c>
      <c r="D343" s="183">
        <v>100</v>
      </c>
      <c r="E343" s="183">
        <v>100</v>
      </c>
      <c r="F343" s="183">
        <v>100</v>
      </c>
      <c r="G343" s="183">
        <v>100</v>
      </c>
      <c r="H343" s="183">
        <v>100</v>
      </c>
      <c r="I343" s="183">
        <v>100</v>
      </c>
      <c r="J343" s="183">
        <v>100</v>
      </c>
      <c r="K343" s="183">
        <v>100</v>
      </c>
      <c r="L343" s="183">
        <v>100</v>
      </c>
      <c r="M343" s="183">
        <v>100</v>
      </c>
      <c r="N343" s="183">
        <v>100</v>
      </c>
      <c r="O343" s="183">
        <v>100</v>
      </c>
      <c r="P343" s="183">
        <v>50</v>
      </c>
      <c r="Q343" s="77">
        <v>1350</v>
      </c>
      <c r="R343" s="139">
        <f t="shared" si="15"/>
        <v>0.98076923076923073</v>
      </c>
      <c r="U343" s="38">
        <v>14203</v>
      </c>
      <c r="V343" s="38" t="s">
        <v>261</v>
      </c>
      <c r="W343" s="38">
        <v>100</v>
      </c>
      <c r="X343" s="38">
        <v>100</v>
      </c>
      <c r="Y343" s="38">
        <v>100</v>
      </c>
      <c r="Z343" s="38">
        <v>100</v>
      </c>
      <c r="AA343" s="38">
        <v>100</v>
      </c>
      <c r="AB343" s="38">
        <v>100</v>
      </c>
      <c r="AC343" s="38">
        <v>100</v>
      </c>
      <c r="AD343" s="38">
        <v>100</v>
      </c>
      <c r="AE343" s="38">
        <v>100</v>
      </c>
      <c r="AF343" s="38">
        <v>100</v>
      </c>
      <c r="AG343" s="38">
        <v>100</v>
      </c>
      <c r="AH343" s="38">
        <v>100</v>
      </c>
      <c r="AI343" s="38">
        <v>100</v>
      </c>
      <c r="AJ343" s="38">
        <v>50</v>
      </c>
      <c r="AK343" s="38">
        <f t="shared" si="16"/>
        <v>1350</v>
      </c>
      <c r="AL343" s="221">
        <f t="shared" si="17"/>
        <v>0</v>
      </c>
      <c r="AM343" s="221"/>
    </row>
    <row r="344" spans="1:39" x14ac:dyDescent="0.25">
      <c r="A344" s="77">
        <v>14204</v>
      </c>
      <c r="B344" s="166" t="s">
        <v>343</v>
      </c>
      <c r="C344" s="183">
        <v>100</v>
      </c>
      <c r="D344" s="183">
        <v>100</v>
      </c>
      <c r="E344" s="183">
        <v>100</v>
      </c>
      <c r="F344" s="183">
        <v>100</v>
      </c>
      <c r="G344" s="183">
        <v>100</v>
      </c>
      <c r="H344" s="183">
        <v>100</v>
      </c>
      <c r="I344" s="183">
        <v>100</v>
      </c>
      <c r="J344" s="183">
        <v>100</v>
      </c>
      <c r="K344" s="183">
        <v>100</v>
      </c>
      <c r="L344" s="183">
        <v>100</v>
      </c>
      <c r="M344" s="183">
        <v>100</v>
      </c>
      <c r="N344" s="183">
        <v>100</v>
      </c>
      <c r="O344" s="183">
        <v>100</v>
      </c>
      <c r="P344" s="183">
        <v>50</v>
      </c>
      <c r="Q344" s="77">
        <v>1350</v>
      </c>
      <c r="R344" s="139">
        <f t="shared" si="15"/>
        <v>0.98076923076923073</v>
      </c>
      <c r="U344" s="38">
        <v>14204</v>
      </c>
      <c r="V344" s="38" t="s">
        <v>387</v>
      </c>
      <c r="W344" s="38">
        <v>100</v>
      </c>
      <c r="X344" s="38">
        <v>100</v>
      </c>
      <c r="Y344" s="38">
        <v>100</v>
      </c>
      <c r="Z344" s="38">
        <v>100</v>
      </c>
      <c r="AA344" s="38">
        <v>100</v>
      </c>
      <c r="AB344" s="38">
        <v>100</v>
      </c>
      <c r="AC344" s="38">
        <v>100</v>
      </c>
      <c r="AD344" s="38">
        <v>100</v>
      </c>
      <c r="AE344" s="38">
        <v>100</v>
      </c>
      <c r="AF344" s="38">
        <v>100</v>
      </c>
      <c r="AG344" s="38">
        <v>100</v>
      </c>
      <c r="AH344" s="38">
        <v>100</v>
      </c>
      <c r="AI344" s="38">
        <v>100</v>
      </c>
      <c r="AJ344" s="38">
        <v>50</v>
      </c>
      <c r="AK344" s="38">
        <f t="shared" si="16"/>
        <v>1350</v>
      </c>
      <c r="AL344" s="221">
        <f t="shared" si="17"/>
        <v>0</v>
      </c>
      <c r="AM344" s="221"/>
    </row>
    <row r="345" spans="1:39" x14ac:dyDescent="0.25">
      <c r="A345" s="77">
        <v>15101</v>
      </c>
      <c r="B345" s="166" t="s">
        <v>18</v>
      </c>
      <c r="C345" s="183">
        <v>100</v>
      </c>
      <c r="D345" s="183">
        <v>100</v>
      </c>
      <c r="E345" s="183">
        <v>100</v>
      </c>
      <c r="F345" s="183">
        <v>100</v>
      </c>
      <c r="G345" s="183">
        <v>100</v>
      </c>
      <c r="H345" s="183">
        <v>100</v>
      </c>
      <c r="I345" s="183">
        <v>100</v>
      </c>
      <c r="J345" s="183">
        <v>100</v>
      </c>
      <c r="K345" s="183">
        <v>100</v>
      </c>
      <c r="L345" s="183">
        <v>100</v>
      </c>
      <c r="M345" s="183">
        <v>100</v>
      </c>
      <c r="N345" s="183">
        <v>100</v>
      </c>
      <c r="O345" s="183">
        <v>100</v>
      </c>
      <c r="P345" s="183">
        <v>100</v>
      </c>
      <c r="Q345" s="77">
        <v>1400</v>
      </c>
      <c r="R345" s="139">
        <f t="shared" si="15"/>
        <v>1</v>
      </c>
      <c r="U345" s="38">
        <v>15101</v>
      </c>
      <c r="V345" s="38" t="s">
        <v>18</v>
      </c>
      <c r="W345" s="38">
        <v>100</v>
      </c>
      <c r="X345" s="38">
        <v>100</v>
      </c>
      <c r="Y345" s="38">
        <v>100</v>
      </c>
      <c r="Z345" s="38">
        <v>100</v>
      </c>
      <c r="AA345" s="38">
        <v>100</v>
      </c>
      <c r="AB345" s="38">
        <v>100</v>
      </c>
      <c r="AC345" s="38">
        <v>100</v>
      </c>
      <c r="AD345" s="38">
        <v>100</v>
      </c>
      <c r="AE345" s="38">
        <v>100</v>
      </c>
      <c r="AF345" s="38">
        <v>100</v>
      </c>
      <c r="AG345" s="38">
        <v>100</v>
      </c>
      <c r="AH345" s="38">
        <v>100</v>
      </c>
      <c r="AI345" s="38">
        <v>100</v>
      </c>
      <c r="AJ345" s="38">
        <v>100</v>
      </c>
      <c r="AK345" s="38">
        <f t="shared" si="16"/>
        <v>1400</v>
      </c>
      <c r="AL345" s="221">
        <f t="shared" si="17"/>
        <v>0</v>
      </c>
      <c r="AM345" s="221"/>
    </row>
    <row r="346" spans="1:39" x14ac:dyDescent="0.25">
      <c r="A346" s="77">
        <v>15102</v>
      </c>
      <c r="B346" s="166" t="s">
        <v>8</v>
      </c>
      <c r="C346" s="183">
        <v>100</v>
      </c>
      <c r="D346" s="183">
        <v>100</v>
      </c>
      <c r="E346" s="183">
        <v>100</v>
      </c>
      <c r="F346" s="183">
        <v>100</v>
      </c>
      <c r="G346" s="183">
        <v>100</v>
      </c>
      <c r="H346" s="183">
        <v>100</v>
      </c>
      <c r="I346" s="183">
        <v>100</v>
      </c>
      <c r="J346" s="183">
        <v>100</v>
      </c>
      <c r="K346" s="183">
        <v>100</v>
      </c>
      <c r="L346" s="183">
        <v>100</v>
      </c>
      <c r="M346" s="183">
        <v>100</v>
      </c>
      <c r="N346" s="183">
        <v>100</v>
      </c>
      <c r="O346" s="183">
        <v>100</v>
      </c>
      <c r="P346" s="183">
        <v>100</v>
      </c>
      <c r="Q346" s="77">
        <v>1400</v>
      </c>
      <c r="R346" s="139">
        <f t="shared" si="15"/>
        <v>1</v>
      </c>
      <c r="U346" s="38">
        <v>15102</v>
      </c>
      <c r="V346" s="38" t="s">
        <v>8</v>
      </c>
      <c r="W346" s="38">
        <v>100</v>
      </c>
      <c r="X346" s="38">
        <v>100</v>
      </c>
      <c r="Y346" s="38">
        <v>100</v>
      </c>
      <c r="Z346" s="38">
        <v>100</v>
      </c>
      <c r="AA346" s="38">
        <v>100</v>
      </c>
      <c r="AB346" s="38">
        <v>100</v>
      </c>
      <c r="AC346" s="38">
        <v>100</v>
      </c>
      <c r="AD346" s="38">
        <v>100</v>
      </c>
      <c r="AE346" s="38">
        <v>100</v>
      </c>
      <c r="AF346" s="38">
        <v>100</v>
      </c>
      <c r="AG346" s="38">
        <v>100</v>
      </c>
      <c r="AH346" s="38">
        <v>100</v>
      </c>
      <c r="AI346" s="38">
        <v>100</v>
      </c>
      <c r="AJ346" s="38">
        <v>100</v>
      </c>
      <c r="AK346" s="38">
        <f t="shared" si="16"/>
        <v>1400</v>
      </c>
      <c r="AL346" s="221">
        <f t="shared" si="17"/>
        <v>0</v>
      </c>
      <c r="AM346" s="221"/>
    </row>
    <row r="347" spans="1:39" x14ac:dyDescent="0.25">
      <c r="A347" s="77">
        <v>15201</v>
      </c>
      <c r="B347" s="166" t="s">
        <v>47</v>
      </c>
      <c r="C347" s="183">
        <v>100</v>
      </c>
      <c r="D347" s="183">
        <v>100</v>
      </c>
      <c r="E347" s="183">
        <v>100</v>
      </c>
      <c r="F347" s="183">
        <v>100</v>
      </c>
      <c r="G347" s="183">
        <v>100</v>
      </c>
      <c r="H347" s="183">
        <v>100</v>
      </c>
      <c r="I347" s="183">
        <v>100</v>
      </c>
      <c r="J347" s="183">
        <v>100</v>
      </c>
      <c r="K347" s="183">
        <v>100</v>
      </c>
      <c r="L347" s="183">
        <v>100</v>
      </c>
      <c r="M347" s="183">
        <v>100</v>
      </c>
      <c r="N347" s="183">
        <v>100</v>
      </c>
      <c r="O347" s="183">
        <v>100</v>
      </c>
      <c r="P347" s="183">
        <v>100</v>
      </c>
      <c r="Q347" s="77">
        <v>1400</v>
      </c>
      <c r="R347" s="139">
        <f t="shared" si="15"/>
        <v>1</v>
      </c>
      <c r="U347" s="38">
        <v>15201</v>
      </c>
      <c r="V347" s="38" t="s">
        <v>47</v>
      </c>
      <c r="W347" s="38">
        <v>100</v>
      </c>
      <c r="X347" s="38">
        <v>100</v>
      </c>
      <c r="Y347" s="38">
        <v>100</v>
      </c>
      <c r="Z347" s="38">
        <v>100</v>
      </c>
      <c r="AA347" s="38">
        <v>100</v>
      </c>
      <c r="AB347" s="38">
        <v>100</v>
      </c>
      <c r="AC347" s="38">
        <v>100</v>
      </c>
      <c r="AD347" s="38">
        <v>100</v>
      </c>
      <c r="AE347" s="38">
        <v>100</v>
      </c>
      <c r="AF347" s="38">
        <v>100</v>
      </c>
      <c r="AG347" s="38">
        <v>100</v>
      </c>
      <c r="AH347" s="38">
        <v>100</v>
      </c>
      <c r="AI347" s="38">
        <v>100</v>
      </c>
      <c r="AJ347" s="38">
        <v>100</v>
      </c>
      <c r="AK347" s="38">
        <f t="shared" si="16"/>
        <v>1400</v>
      </c>
      <c r="AL347" s="221">
        <f t="shared" si="17"/>
        <v>0</v>
      </c>
      <c r="AM347" s="221"/>
    </row>
    <row r="348" spans="1:39" x14ac:dyDescent="0.25">
      <c r="A348" s="77">
        <v>15202</v>
      </c>
      <c r="B348" s="166" t="s">
        <v>344</v>
      </c>
      <c r="C348" s="183">
        <v>100</v>
      </c>
      <c r="D348" s="183">
        <v>100</v>
      </c>
      <c r="E348" s="183">
        <v>100</v>
      </c>
      <c r="F348" s="183">
        <v>100</v>
      </c>
      <c r="G348" s="183">
        <v>100</v>
      </c>
      <c r="H348" s="183">
        <v>100</v>
      </c>
      <c r="I348" s="183">
        <v>100</v>
      </c>
      <c r="J348" s="183">
        <v>100</v>
      </c>
      <c r="K348" s="183">
        <v>100</v>
      </c>
      <c r="L348" s="183">
        <v>100</v>
      </c>
      <c r="M348" s="183">
        <v>100</v>
      </c>
      <c r="N348" s="183">
        <v>100</v>
      </c>
      <c r="O348" s="183">
        <v>100</v>
      </c>
      <c r="P348" s="183">
        <v>100</v>
      </c>
      <c r="Q348" s="77">
        <v>1400</v>
      </c>
      <c r="R348" s="139">
        <f t="shared" si="15"/>
        <v>1</v>
      </c>
      <c r="U348" s="38">
        <v>15202</v>
      </c>
      <c r="V348" s="38" t="s">
        <v>344</v>
      </c>
      <c r="W348" s="38">
        <v>100</v>
      </c>
      <c r="X348" s="38">
        <v>100</v>
      </c>
      <c r="Y348" s="38">
        <v>100</v>
      </c>
      <c r="Z348" s="38">
        <v>100</v>
      </c>
      <c r="AA348" s="38">
        <v>100</v>
      </c>
      <c r="AB348" s="38">
        <v>100</v>
      </c>
      <c r="AC348" s="38">
        <v>100</v>
      </c>
      <c r="AD348" s="38">
        <v>100</v>
      </c>
      <c r="AE348" s="38">
        <v>100</v>
      </c>
      <c r="AF348" s="38">
        <v>100</v>
      </c>
      <c r="AG348" s="38">
        <v>100</v>
      </c>
      <c r="AH348" s="38">
        <v>100</v>
      </c>
      <c r="AI348" s="38">
        <v>100</v>
      </c>
      <c r="AJ348" s="38">
        <v>100</v>
      </c>
      <c r="AK348" s="38">
        <f t="shared" si="16"/>
        <v>1400</v>
      </c>
      <c r="AL348" s="221">
        <f t="shared" si="17"/>
        <v>0</v>
      </c>
      <c r="AM348" s="221"/>
    </row>
    <row r="349" spans="1:39" x14ac:dyDescent="0.25">
      <c r="P349" s="38" t="s">
        <v>488</v>
      </c>
      <c r="Q349" s="138">
        <f>MAX(Q4:Q348)</f>
        <v>1400</v>
      </c>
    </row>
    <row r="350" spans="1:39" x14ac:dyDescent="0.25">
      <c r="P350" s="38" t="s">
        <v>489</v>
      </c>
      <c r="Q350" s="138">
        <f>MIN(Q4:Q348)</f>
        <v>-1200</v>
      </c>
    </row>
    <row r="351" spans="1:39" x14ac:dyDescent="0.25">
      <c r="P351" s="38" t="s">
        <v>437</v>
      </c>
      <c r="Q351" s="138">
        <f>Q349-Q350</f>
        <v>2600</v>
      </c>
      <c r="R351" s="39"/>
    </row>
  </sheetData>
  <conditionalFormatting sqref="C4:O4">
    <cfRule type="iconSet" priority="80">
      <iconSet showValue="0">
        <cfvo type="percent" val="0"/>
        <cfvo type="num" val="-100" gte="0"/>
        <cfvo type="num" val="50" gte="0"/>
      </iconSet>
    </cfRule>
  </conditionalFormatting>
  <conditionalFormatting sqref="C4:O4">
    <cfRule type="cellIs" dxfId="19" priority="81" operator="equal">
      <formula>"P"</formula>
    </cfRule>
    <cfRule type="iconSet" priority="82">
      <iconSet iconSet="3Symbols2" showValue="0">
        <cfvo type="percent" val="0"/>
        <cfvo type="num" val="5"/>
        <cfvo type="num" val="10"/>
      </iconSet>
    </cfRule>
  </conditionalFormatting>
  <conditionalFormatting sqref="P4">
    <cfRule type="iconSet" priority="77">
      <iconSet showValue="0">
        <cfvo type="percent" val="0"/>
        <cfvo type="num" val="-100" gte="0"/>
        <cfvo type="num" val="50" gte="0"/>
      </iconSet>
    </cfRule>
  </conditionalFormatting>
  <conditionalFormatting sqref="P4">
    <cfRule type="cellIs" dxfId="18" priority="78" operator="equal">
      <formula>"P"</formula>
    </cfRule>
    <cfRule type="iconSet" priority="79">
      <iconSet iconSet="3Symbols2" showValue="0">
        <cfvo type="percent" val="0"/>
        <cfvo type="num" val="5"/>
        <cfvo type="num" val="10"/>
      </iconSet>
    </cfRule>
  </conditionalFormatting>
  <conditionalFormatting sqref="C111:O348">
    <cfRule type="iconSet" priority="68">
      <iconSet showValue="0">
        <cfvo type="percent" val="0"/>
        <cfvo type="num" val="-100" gte="0"/>
        <cfvo type="num" val="50" gte="0"/>
      </iconSet>
    </cfRule>
  </conditionalFormatting>
  <conditionalFormatting sqref="C111:O348">
    <cfRule type="cellIs" dxfId="17" priority="69" operator="equal">
      <formula>"P"</formula>
    </cfRule>
    <cfRule type="iconSet" priority="70">
      <iconSet iconSet="3Symbols2" showValue="0">
        <cfvo type="percent" val="0"/>
        <cfvo type="num" val="5"/>
        <cfvo type="num" val="10"/>
      </iconSet>
    </cfRule>
  </conditionalFormatting>
  <conditionalFormatting sqref="P111:P348">
    <cfRule type="iconSet" priority="65">
      <iconSet showValue="0">
        <cfvo type="percent" val="0"/>
        <cfvo type="num" val="-100" gte="0"/>
        <cfvo type="num" val="50" gte="0"/>
      </iconSet>
    </cfRule>
  </conditionalFormatting>
  <conditionalFormatting sqref="P111:P348">
    <cfRule type="cellIs" dxfId="16" priority="66" operator="equal">
      <formula>"P"</formula>
    </cfRule>
    <cfRule type="iconSet" priority="67">
      <iconSet iconSet="3Symbols2" showValue="0">
        <cfvo type="percent" val="0"/>
        <cfvo type="num" val="5"/>
        <cfvo type="num" val="10"/>
      </iconSet>
    </cfRule>
  </conditionalFormatting>
  <conditionalFormatting sqref="C6:O6">
    <cfRule type="iconSet" priority="59">
      <iconSet showValue="0">
        <cfvo type="percent" val="0"/>
        <cfvo type="num" val="-100" gte="0"/>
        <cfvo type="num" val="50" gte="0"/>
      </iconSet>
    </cfRule>
  </conditionalFormatting>
  <conditionalFormatting sqref="C6:O6">
    <cfRule type="cellIs" dxfId="15" priority="60" operator="equal">
      <formula>"P"</formula>
    </cfRule>
    <cfRule type="iconSet" priority="61">
      <iconSet iconSet="3Symbols2" showValue="0">
        <cfvo type="percent" val="0"/>
        <cfvo type="num" val="5"/>
        <cfvo type="num" val="10"/>
      </iconSet>
    </cfRule>
  </conditionalFormatting>
  <conditionalFormatting sqref="P6">
    <cfRule type="iconSet" priority="56">
      <iconSet showValue="0">
        <cfvo type="percent" val="0"/>
        <cfvo type="num" val="-100" gte="0"/>
        <cfvo type="num" val="50" gte="0"/>
      </iconSet>
    </cfRule>
  </conditionalFormatting>
  <conditionalFormatting sqref="P6">
    <cfRule type="cellIs" dxfId="14" priority="57" operator="equal">
      <formula>"P"</formula>
    </cfRule>
    <cfRule type="iconSet" priority="58">
      <iconSet iconSet="3Symbols2" showValue="0">
        <cfvo type="percent" val="0"/>
        <cfvo type="num" val="5"/>
        <cfvo type="num" val="10"/>
      </iconSet>
    </cfRule>
  </conditionalFormatting>
  <conditionalFormatting sqref="C10:O10">
    <cfRule type="iconSet" priority="53">
      <iconSet showValue="0">
        <cfvo type="percent" val="0"/>
        <cfvo type="num" val="-100" gte="0"/>
        <cfvo type="num" val="50" gte="0"/>
      </iconSet>
    </cfRule>
  </conditionalFormatting>
  <conditionalFormatting sqref="C10:O10">
    <cfRule type="cellIs" dxfId="13" priority="54" operator="equal">
      <formula>"P"</formula>
    </cfRule>
    <cfRule type="iconSet" priority="55">
      <iconSet iconSet="3Symbols2" showValue="0">
        <cfvo type="percent" val="0"/>
        <cfvo type="num" val="5"/>
        <cfvo type="num" val="10"/>
      </iconSet>
    </cfRule>
  </conditionalFormatting>
  <conditionalFormatting sqref="P10">
    <cfRule type="iconSet" priority="50">
      <iconSet showValue="0">
        <cfvo type="percent" val="0"/>
        <cfvo type="num" val="-100" gte="0"/>
        <cfvo type="num" val="50" gte="0"/>
      </iconSet>
    </cfRule>
  </conditionalFormatting>
  <conditionalFormatting sqref="P10">
    <cfRule type="cellIs" dxfId="12" priority="51" operator="equal">
      <formula>"P"</formula>
    </cfRule>
    <cfRule type="iconSet" priority="52">
      <iconSet iconSet="3Symbols2" showValue="0">
        <cfvo type="percent" val="0"/>
        <cfvo type="num" val="5"/>
        <cfvo type="num" val="10"/>
      </iconSet>
    </cfRule>
  </conditionalFormatting>
  <conditionalFormatting sqref="C16:O16">
    <cfRule type="iconSet" priority="47">
      <iconSet showValue="0">
        <cfvo type="percent" val="0"/>
        <cfvo type="num" val="-100" gte="0"/>
        <cfvo type="num" val="50" gte="0"/>
      </iconSet>
    </cfRule>
  </conditionalFormatting>
  <conditionalFormatting sqref="C16:O16">
    <cfRule type="cellIs" dxfId="11" priority="48" operator="equal">
      <formula>"P"</formula>
    </cfRule>
    <cfRule type="iconSet" priority="49">
      <iconSet iconSet="3Symbols2" showValue="0">
        <cfvo type="percent" val="0"/>
        <cfvo type="num" val="5"/>
        <cfvo type="num" val="10"/>
      </iconSet>
    </cfRule>
  </conditionalFormatting>
  <conditionalFormatting sqref="P16">
    <cfRule type="iconSet" priority="44">
      <iconSet showValue="0">
        <cfvo type="percent" val="0"/>
        <cfvo type="num" val="-100" gte="0"/>
        <cfvo type="num" val="50" gte="0"/>
      </iconSet>
    </cfRule>
  </conditionalFormatting>
  <conditionalFormatting sqref="P16">
    <cfRule type="cellIs" dxfId="10" priority="45" operator="equal">
      <formula>"P"</formula>
    </cfRule>
    <cfRule type="iconSet" priority="46">
      <iconSet iconSet="3Symbols2" showValue="0">
        <cfvo type="percent" val="0"/>
        <cfvo type="num" val="5"/>
        <cfvo type="num" val="10"/>
      </iconSet>
    </cfRule>
  </conditionalFormatting>
  <conditionalFormatting sqref="C33:O33">
    <cfRule type="iconSet" priority="41">
      <iconSet showValue="0">
        <cfvo type="percent" val="0"/>
        <cfvo type="num" val="-100" gte="0"/>
        <cfvo type="num" val="50" gte="0"/>
      </iconSet>
    </cfRule>
  </conditionalFormatting>
  <conditionalFormatting sqref="C33:O33">
    <cfRule type="cellIs" dxfId="9" priority="42" operator="equal">
      <formula>"P"</formula>
    </cfRule>
    <cfRule type="iconSet" priority="43">
      <iconSet iconSet="3Symbols2" showValue="0">
        <cfvo type="percent" val="0"/>
        <cfvo type="num" val="5"/>
        <cfvo type="num" val="10"/>
      </iconSet>
    </cfRule>
  </conditionalFormatting>
  <conditionalFormatting sqref="P33">
    <cfRule type="iconSet" priority="38">
      <iconSet showValue="0">
        <cfvo type="percent" val="0"/>
        <cfvo type="num" val="-100" gte="0"/>
        <cfvo type="num" val="50" gte="0"/>
      </iconSet>
    </cfRule>
  </conditionalFormatting>
  <conditionalFormatting sqref="P33">
    <cfRule type="cellIs" dxfId="8" priority="39" operator="equal">
      <formula>"P"</formula>
    </cfRule>
    <cfRule type="iconSet" priority="40">
      <iconSet iconSet="3Symbols2" showValue="0">
        <cfvo type="percent" val="0"/>
        <cfvo type="num" val="5"/>
        <cfvo type="num" val="10"/>
      </iconSet>
    </cfRule>
  </conditionalFormatting>
  <conditionalFormatting sqref="C38:O38">
    <cfRule type="iconSet" priority="35">
      <iconSet showValue="0">
        <cfvo type="percent" val="0"/>
        <cfvo type="num" val="-100" gte="0"/>
        <cfvo type="num" val="50" gte="0"/>
      </iconSet>
    </cfRule>
  </conditionalFormatting>
  <conditionalFormatting sqref="C38:O38">
    <cfRule type="cellIs" dxfId="7" priority="36" operator="equal">
      <formula>"P"</formula>
    </cfRule>
    <cfRule type="iconSet" priority="37">
      <iconSet iconSet="3Symbols2" showValue="0">
        <cfvo type="percent" val="0"/>
        <cfvo type="num" val="5"/>
        <cfvo type="num" val="10"/>
      </iconSet>
    </cfRule>
  </conditionalFormatting>
  <conditionalFormatting sqref="P38">
    <cfRule type="iconSet" priority="32">
      <iconSet showValue="0">
        <cfvo type="percent" val="0"/>
        <cfvo type="num" val="-100" gte="0"/>
        <cfvo type="num" val="50" gte="0"/>
      </iconSet>
    </cfRule>
  </conditionalFormatting>
  <conditionalFormatting sqref="P38">
    <cfRule type="cellIs" dxfId="6" priority="33" operator="equal">
      <formula>"P"</formula>
    </cfRule>
    <cfRule type="iconSet" priority="34">
      <iconSet iconSet="3Symbols2" showValue="0">
        <cfvo type="percent" val="0"/>
        <cfvo type="num" val="5"/>
        <cfvo type="num" val="10"/>
      </iconSet>
    </cfRule>
  </conditionalFormatting>
  <conditionalFormatting sqref="C39:O39">
    <cfRule type="iconSet" priority="23">
      <iconSet showValue="0">
        <cfvo type="percent" val="0"/>
        <cfvo type="num" val="-100" gte="0"/>
        <cfvo type="num" val="50" gte="0"/>
      </iconSet>
    </cfRule>
  </conditionalFormatting>
  <conditionalFormatting sqref="C39:O39">
    <cfRule type="cellIs" dxfId="5" priority="24" operator="equal">
      <formula>"P"</formula>
    </cfRule>
    <cfRule type="iconSet" priority="25">
      <iconSet iconSet="3Symbols2" showValue="0">
        <cfvo type="percent" val="0"/>
        <cfvo type="num" val="5"/>
        <cfvo type="num" val="10"/>
      </iconSet>
    </cfRule>
  </conditionalFormatting>
  <conditionalFormatting sqref="P39">
    <cfRule type="iconSet" priority="20">
      <iconSet showValue="0">
        <cfvo type="percent" val="0"/>
        <cfvo type="num" val="-100" gte="0"/>
        <cfvo type="num" val="50" gte="0"/>
      </iconSet>
    </cfRule>
  </conditionalFormatting>
  <conditionalFormatting sqref="P39">
    <cfRule type="cellIs" dxfId="4" priority="21" operator="equal">
      <formula>"P"</formula>
    </cfRule>
    <cfRule type="iconSet" priority="22">
      <iconSet iconSet="3Symbols2" showValue="0">
        <cfvo type="percent" val="0"/>
        <cfvo type="num" val="5"/>
        <cfvo type="num" val="10"/>
      </iconSet>
    </cfRule>
  </conditionalFormatting>
  <conditionalFormatting sqref="C46:O46">
    <cfRule type="iconSet" priority="17">
      <iconSet showValue="0">
        <cfvo type="percent" val="0"/>
        <cfvo type="num" val="-100" gte="0"/>
        <cfvo type="num" val="50" gte="0"/>
      </iconSet>
    </cfRule>
  </conditionalFormatting>
  <conditionalFormatting sqref="C46:O46">
    <cfRule type="cellIs" dxfId="3" priority="18" operator="equal">
      <formula>"P"</formula>
    </cfRule>
    <cfRule type="iconSet" priority="19">
      <iconSet iconSet="3Symbols2" showValue="0">
        <cfvo type="percent" val="0"/>
        <cfvo type="num" val="5"/>
        <cfvo type="num" val="10"/>
      </iconSet>
    </cfRule>
  </conditionalFormatting>
  <conditionalFormatting sqref="P46">
    <cfRule type="iconSet" priority="14">
      <iconSet showValue="0">
        <cfvo type="percent" val="0"/>
        <cfvo type="num" val="-100" gte="0"/>
        <cfvo type="num" val="50" gte="0"/>
      </iconSet>
    </cfRule>
  </conditionalFormatting>
  <conditionalFormatting sqref="P46">
    <cfRule type="cellIs" dxfId="2" priority="15" operator="equal">
      <formula>"P"</formula>
    </cfRule>
    <cfRule type="iconSet" priority="16">
      <iconSet iconSet="3Symbols2" showValue="0">
        <cfvo type="percent" val="0"/>
        <cfvo type="num" val="5"/>
        <cfvo type="num" val="10"/>
      </iconSet>
    </cfRule>
  </conditionalFormatting>
  <conditionalFormatting sqref="C5:O5 C7:O9 C11:O15 C17:O32 C34:O37 C40:O45 C47:O110">
    <cfRule type="iconSet" priority="83">
      <iconSet showValue="0">
        <cfvo type="percent" val="0"/>
        <cfvo type="num" val="-100" gte="0"/>
        <cfvo type="num" val="50" gte="0"/>
      </iconSet>
    </cfRule>
  </conditionalFormatting>
  <conditionalFormatting sqref="C5:O5 C7:O9 C11:O15 C17:O32 C34:O37 C40:O45 C47:O110">
    <cfRule type="cellIs" dxfId="1" priority="90" operator="equal">
      <formula>"P"</formula>
    </cfRule>
    <cfRule type="iconSet" priority="91">
      <iconSet iconSet="3Symbols2" showValue="0">
        <cfvo type="percent" val="0"/>
        <cfvo type="num" val="5"/>
        <cfvo type="num" val="10"/>
      </iconSet>
    </cfRule>
  </conditionalFormatting>
  <conditionalFormatting sqref="P5 P7:P9 P11:P15 P17:P32 P34:P37 P40:P45 P47:P110">
    <cfRule type="iconSet" priority="104">
      <iconSet showValue="0">
        <cfvo type="percent" val="0"/>
        <cfvo type="num" val="-100" gte="0"/>
        <cfvo type="num" val="50" gte="0"/>
      </iconSet>
    </cfRule>
  </conditionalFormatting>
  <conditionalFormatting sqref="P5 P7:P9 P11:P15 P17:P32 P34:P37 P40:P45 P47:P110">
    <cfRule type="cellIs" dxfId="0" priority="111" operator="equal">
      <formula>"P"</formula>
    </cfRule>
    <cfRule type="iconSet" priority="112">
      <iconSet iconSet="3Symbols2" showValue="0">
        <cfvo type="percent" val="0"/>
        <cfvo type="num" val="5"/>
        <cfvo type="num" val="10"/>
      </iconSet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theme="5" tint="-0.249977111117893"/>
  </sheetPr>
  <dimension ref="A1:AD369"/>
  <sheetViews>
    <sheetView zoomScaleNormal="100" workbookViewId="0"/>
  </sheetViews>
  <sheetFormatPr baseColWidth="10" defaultRowHeight="13.2" x14ac:dyDescent="0.25"/>
  <cols>
    <col min="2" max="2" width="20.5546875" style="60" bestFit="1" customWidth="1"/>
    <col min="3" max="3" width="15.5546875" style="141" customWidth="1"/>
    <col min="4" max="4" width="18.33203125" style="141" customWidth="1"/>
    <col min="5" max="6" width="16.6640625" style="141" bestFit="1" customWidth="1"/>
    <col min="7" max="7" width="16" style="141" bestFit="1" customWidth="1"/>
    <col min="8" max="8" width="19.33203125" customWidth="1"/>
    <col min="9" max="9" width="15.33203125" style="9" bestFit="1" customWidth="1"/>
    <col min="10" max="10" width="19.109375" bestFit="1" customWidth="1"/>
    <col min="11" max="11" width="13.88671875" bestFit="1" customWidth="1"/>
    <col min="12" max="12" width="17.44140625" customWidth="1"/>
    <col min="13" max="13" width="13.88671875" hidden="1" customWidth="1"/>
    <col min="14" max="14" width="11.33203125" hidden="1" customWidth="1"/>
    <col min="15" max="15" width="7.6640625" hidden="1" customWidth="1"/>
    <col min="16" max="16" width="16.109375" style="143" hidden="1" customWidth="1"/>
    <col min="17" max="17" width="25" style="143" hidden="1" customWidth="1"/>
    <col min="18" max="19" width="20.109375" style="216" hidden="1" customWidth="1"/>
    <col min="20" max="20" width="12" style="216" hidden="1" customWidth="1"/>
    <col min="21" max="21" width="27.33203125" style="198" hidden="1" customWidth="1"/>
    <col min="22" max="22" width="5.33203125" style="198" hidden="1" customWidth="1"/>
    <col min="23" max="23" width="27.33203125" style="198" hidden="1" customWidth="1"/>
    <col min="24" max="24" width="14.88671875" style="198" hidden="1" customWidth="1"/>
    <col min="25" max="26" width="0" hidden="1" customWidth="1"/>
    <col min="27" max="28" width="7.5546875" hidden="1" customWidth="1"/>
    <col min="29" max="29" width="6.109375" hidden="1" customWidth="1"/>
    <col min="30" max="32" width="0" hidden="1" customWidth="1"/>
  </cols>
  <sheetData>
    <row r="1" spans="1:30" s="43" customFormat="1" ht="41.4" x14ac:dyDescent="0.25">
      <c r="A1" s="104" t="s">
        <v>508</v>
      </c>
      <c r="B1" s="105" t="s">
        <v>346</v>
      </c>
      <c r="C1" s="106" t="s">
        <v>518</v>
      </c>
      <c r="D1" s="106" t="s">
        <v>519</v>
      </c>
      <c r="E1" s="106" t="s">
        <v>520</v>
      </c>
      <c r="F1" s="106" t="s">
        <v>521</v>
      </c>
      <c r="G1" s="106" t="s">
        <v>522</v>
      </c>
      <c r="H1" s="106" t="s">
        <v>523</v>
      </c>
      <c r="I1" s="106" t="s">
        <v>490</v>
      </c>
      <c r="J1" s="106" t="s">
        <v>491</v>
      </c>
      <c r="K1" s="106" t="s">
        <v>492</v>
      </c>
      <c r="L1" s="106" t="s">
        <v>493</v>
      </c>
      <c r="M1" s="215" t="s">
        <v>558</v>
      </c>
      <c r="O1" s="295"/>
      <c r="P1" s="296" t="s">
        <v>543</v>
      </c>
      <c r="Q1" s="296" t="s">
        <v>544</v>
      </c>
      <c r="R1" s="297" t="s">
        <v>556</v>
      </c>
      <c r="S1" s="297" t="s">
        <v>557</v>
      </c>
      <c r="T1" s="297"/>
      <c r="U1" s="298" t="s">
        <v>554</v>
      </c>
      <c r="V1" s="298"/>
      <c r="W1" s="298" t="s">
        <v>555</v>
      </c>
      <c r="X1" s="199"/>
      <c r="Y1" s="45"/>
      <c r="AA1" s="43" t="s">
        <v>583</v>
      </c>
      <c r="AB1" s="43" t="s">
        <v>584</v>
      </c>
      <c r="AC1" s="301" t="s">
        <v>585</v>
      </c>
      <c r="AD1" s="43" t="s">
        <v>586</v>
      </c>
    </row>
    <row r="2" spans="1:30" s="45" customFormat="1" ht="13.8" x14ac:dyDescent="0.25">
      <c r="A2" s="71">
        <v>1101</v>
      </c>
      <c r="B2" s="72" t="s">
        <v>70</v>
      </c>
      <c r="C2" s="44">
        <v>0</v>
      </c>
      <c r="D2" s="150">
        <v>0</v>
      </c>
      <c r="E2" s="44">
        <v>0</v>
      </c>
      <c r="F2" s="151"/>
      <c r="G2" s="55">
        <f t="shared" ref="G2:G65" si="0">C2+E2</f>
        <v>0</v>
      </c>
      <c r="H2" s="55">
        <f t="shared" ref="H2:H65" si="1">D2+F2</f>
        <v>0</v>
      </c>
      <c r="I2" s="56">
        <f t="shared" ref="I2:I65" si="2">IF(H2=0,1,0.75)</f>
        <v>1</v>
      </c>
      <c r="J2" s="57">
        <f t="shared" ref="J2:J65" si="3">IF(H2=0,1,IF(H2&gt;G2,0,(G2-H2)/G2))</f>
        <v>1</v>
      </c>
      <c r="K2" s="58">
        <f t="shared" ref="K2:K20" si="4">I2*J2</f>
        <v>1</v>
      </c>
      <c r="L2" s="59"/>
      <c r="M2" s="59"/>
      <c r="O2" s="45">
        <f t="shared" ref="O2:O13" si="5">(Q2=B2)-1</f>
        <v>0</v>
      </c>
      <c r="P2" s="200">
        <v>1101</v>
      </c>
      <c r="Q2" s="200" t="s">
        <v>70</v>
      </c>
      <c r="R2" s="202">
        <v>0</v>
      </c>
      <c r="S2" s="202">
        <v>0</v>
      </c>
      <c r="T2" s="201"/>
      <c r="U2" s="201">
        <v>0</v>
      </c>
      <c r="V2" s="201">
        <f>+U2-R2</f>
        <v>0</v>
      </c>
      <c r="W2" s="201">
        <v>0</v>
      </c>
      <c r="X2" s="201">
        <f>+W2-S2</f>
        <v>0</v>
      </c>
      <c r="AA2" s="45" t="str">
        <f>IF(H2&gt;G2,"Mayor 13","")</f>
        <v/>
      </c>
      <c r="AB2" s="45" t="str">
        <f>IF(G2&gt;H2,"Mayor 11","")</f>
        <v/>
      </c>
      <c r="AC2" s="45" t="str">
        <f>IF(G2=H2,"= 13 11","")</f>
        <v>= 13 11</v>
      </c>
      <c r="AD2" s="45" t="str">
        <f>IF(AND(H2=0,G2&gt;0),"Extingue en 13","")</f>
        <v/>
      </c>
    </row>
    <row r="3" spans="1:30" s="45" customFormat="1" ht="13.8" x14ac:dyDescent="0.25">
      <c r="A3" s="71">
        <v>1107</v>
      </c>
      <c r="B3" s="72" t="s">
        <v>121</v>
      </c>
      <c r="C3" s="44">
        <v>0</v>
      </c>
      <c r="D3" s="150">
        <v>0</v>
      </c>
      <c r="E3" s="44">
        <v>0</v>
      </c>
      <c r="F3" s="151"/>
      <c r="G3" s="55">
        <f t="shared" si="0"/>
        <v>0</v>
      </c>
      <c r="H3" s="55">
        <f t="shared" si="1"/>
        <v>0</v>
      </c>
      <c r="I3" s="56">
        <f t="shared" si="2"/>
        <v>1</v>
      </c>
      <c r="J3" s="57">
        <f t="shared" si="3"/>
        <v>1</v>
      </c>
      <c r="K3" s="58">
        <f t="shared" si="4"/>
        <v>1</v>
      </c>
      <c r="L3" s="59"/>
      <c r="M3" s="59"/>
      <c r="O3" s="45">
        <f t="shared" si="5"/>
        <v>0</v>
      </c>
      <c r="P3" s="200">
        <v>1107</v>
      </c>
      <c r="Q3" s="200" t="s">
        <v>121</v>
      </c>
      <c r="R3" s="202">
        <v>0</v>
      </c>
      <c r="S3" s="202">
        <v>0</v>
      </c>
      <c r="T3" s="201"/>
      <c r="U3" s="201">
        <v>0</v>
      </c>
      <c r="V3" s="201">
        <f t="shared" ref="V3:V66" si="6">+U3-R3</f>
        <v>0</v>
      </c>
      <c r="W3" s="201">
        <v>0</v>
      </c>
      <c r="X3" s="201">
        <f t="shared" ref="X3:X66" si="7">+W3-S3</f>
        <v>0</v>
      </c>
      <c r="AA3" s="45" t="str">
        <f t="shared" ref="AA3:AA66" si="8">IF(H3&gt;G3,"Mayor 13","")</f>
        <v/>
      </c>
      <c r="AB3" s="45" t="str">
        <f t="shared" ref="AB3:AB66" si="9">IF(G3&gt;H3,"Mayor 11","")</f>
        <v/>
      </c>
      <c r="AC3" s="45" t="str">
        <f t="shared" ref="AC3:AC66" si="10">IF(G3=H3,"= 13 11","")</f>
        <v>= 13 11</v>
      </c>
      <c r="AD3" s="45" t="str">
        <f t="shared" ref="AD3:AD66" si="11">IF(AND(H3=0,G3&gt;0),"Extingue en 13","")</f>
        <v/>
      </c>
    </row>
    <row r="4" spans="1:30" s="45" customFormat="1" ht="13.8" x14ac:dyDescent="0.25">
      <c r="A4" s="71">
        <v>1401</v>
      </c>
      <c r="B4" s="72" t="s">
        <v>264</v>
      </c>
      <c r="C4" s="44">
        <v>66645</v>
      </c>
      <c r="D4" s="150">
        <v>104211</v>
      </c>
      <c r="E4" s="44">
        <v>0</v>
      </c>
      <c r="F4" s="151"/>
      <c r="G4" s="55">
        <f t="shared" si="0"/>
        <v>66645</v>
      </c>
      <c r="H4" s="55">
        <f t="shared" si="1"/>
        <v>104211</v>
      </c>
      <c r="I4" s="56">
        <f t="shared" si="2"/>
        <v>0.75</v>
      </c>
      <c r="J4" s="57">
        <f t="shared" si="3"/>
        <v>0</v>
      </c>
      <c r="K4" s="58">
        <f t="shared" si="4"/>
        <v>0</v>
      </c>
      <c r="L4" s="59"/>
      <c r="M4" s="59"/>
      <c r="O4" s="45">
        <f t="shared" si="5"/>
        <v>0</v>
      </c>
      <c r="P4" s="200">
        <v>1401</v>
      </c>
      <c r="Q4" s="200" t="s">
        <v>264</v>
      </c>
      <c r="R4" s="202">
        <v>66645</v>
      </c>
      <c r="S4" s="202">
        <v>104211</v>
      </c>
      <c r="T4" s="201"/>
      <c r="U4" s="201">
        <v>66645</v>
      </c>
      <c r="V4" s="201">
        <f t="shared" si="6"/>
        <v>0</v>
      </c>
      <c r="W4" s="201">
        <v>104211</v>
      </c>
      <c r="X4" s="201">
        <f t="shared" si="7"/>
        <v>0</v>
      </c>
      <c r="AA4" s="45" t="str">
        <f t="shared" si="8"/>
        <v>Mayor 13</v>
      </c>
      <c r="AB4" s="45" t="str">
        <f t="shared" si="9"/>
        <v/>
      </c>
      <c r="AC4" s="45" t="str">
        <f t="shared" si="10"/>
        <v/>
      </c>
      <c r="AD4" s="45" t="str">
        <f t="shared" si="11"/>
        <v/>
      </c>
    </row>
    <row r="5" spans="1:30" s="45" customFormat="1" ht="13.8" x14ac:dyDescent="0.25">
      <c r="A5" s="71">
        <v>1402</v>
      </c>
      <c r="B5" s="72" t="s">
        <v>97</v>
      </c>
      <c r="C5" s="44">
        <v>0</v>
      </c>
      <c r="D5" s="150">
        <v>0</v>
      </c>
      <c r="E5" s="44">
        <v>0</v>
      </c>
      <c r="F5" s="151"/>
      <c r="G5" s="55">
        <f t="shared" si="0"/>
        <v>0</v>
      </c>
      <c r="H5" s="55">
        <f t="shared" si="1"/>
        <v>0</v>
      </c>
      <c r="I5" s="56">
        <f t="shared" si="2"/>
        <v>1</v>
      </c>
      <c r="J5" s="57">
        <f t="shared" si="3"/>
        <v>1</v>
      </c>
      <c r="K5" s="58">
        <f t="shared" si="4"/>
        <v>1</v>
      </c>
      <c r="L5" s="59"/>
      <c r="M5" s="59"/>
      <c r="O5" s="45">
        <f t="shared" si="5"/>
        <v>0</v>
      </c>
      <c r="P5" s="200">
        <v>1402</v>
      </c>
      <c r="Q5" s="200" t="s">
        <v>97</v>
      </c>
      <c r="R5" s="202">
        <v>0</v>
      </c>
      <c r="S5" s="202">
        <v>0</v>
      </c>
      <c r="T5" s="201"/>
      <c r="U5" s="201">
        <v>0</v>
      </c>
      <c r="V5" s="201">
        <f t="shared" si="6"/>
        <v>0</v>
      </c>
      <c r="W5" s="201">
        <v>0</v>
      </c>
      <c r="X5" s="201">
        <f t="shared" si="7"/>
        <v>0</v>
      </c>
      <c r="AA5" s="45" t="str">
        <f t="shared" si="8"/>
        <v/>
      </c>
      <c r="AB5" s="45" t="str">
        <f t="shared" si="9"/>
        <v/>
      </c>
      <c r="AC5" s="45" t="str">
        <f t="shared" si="10"/>
        <v>= 13 11</v>
      </c>
      <c r="AD5" s="45" t="str">
        <f t="shared" si="11"/>
        <v/>
      </c>
    </row>
    <row r="6" spans="1:30" s="45" customFormat="1" ht="13.8" x14ac:dyDescent="0.25">
      <c r="A6" s="71">
        <v>1403</v>
      </c>
      <c r="B6" s="72" t="s">
        <v>280</v>
      </c>
      <c r="C6" s="44">
        <v>124118</v>
      </c>
      <c r="D6" s="150">
        <v>194909</v>
      </c>
      <c r="E6" s="44">
        <v>0</v>
      </c>
      <c r="F6" s="151"/>
      <c r="G6" s="55">
        <f t="shared" si="0"/>
        <v>124118</v>
      </c>
      <c r="H6" s="55">
        <f t="shared" si="1"/>
        <v>194909</v>
      </c>
      <c r="I6" s="56">
        <f t="shared" si="2"/>
        <v>0.75</v>
      </c>
      <c r="J6" s="57">
        <f t="shared" si="3"/>
        <v>0</v>
      </c>
      <c r="K6" s="58">
        <f t="shared" si="4"/>
        <v>0</v>
      </c>
      <c r="L6" s="59"/>
      <c r="M6" s="59"/>
      <c r="O6" s="45">
        <f t="shared" si="5"/>
        <v>0</v>
      </c>
      <c r="P6" s="200">
        <v>1403</v>
      </c>
      <c r="Q6" s="200" t="s">
        <v>280</v>
      </c>
      <c r="R6" s="202">
        <v>124118</v>
      </c>
      <c r="S6" s="202">
        <v>194909</v>
      </c>
      <c r="T6" s="201"/>
      <c r="U6" s="201">
        <v>124118</v>
      </c>
      <c r="V6" s="201">
        <f t="shared" si="6"/>
        <v>0</v>
      </c>
      <c r="W6" s="201">
        <v>194909</v>
      </c>
      <c r="X6" s="201">
        <f t="shared" si="7"/>
        <v>0</v>
      </c>
      <c r="AA6" s="45" t="str">
        <f t="shared" si="8"/>
        <v>Mayor 13</v>
      </c>
      <c r="AB6" s="45" t="str">
        <f t="shared" si="9"/>
        <v/>
      </c>
      <c r="AC6" s="45" t="str">
        <f t="shared" si="10"/>
        <v/>
      </c>
      <c r="AD6" s="45" t="str">
        <f t="shared" si="11"/>
        <v/>
      </c>
    </row>
    <row r="7" spans="1:30" s="45" customFormat="1" ht="13.8" x14ac:dyDescent="0.25">
      <c r="A7" s="71">
        <v>1404</v>
      </c>
      <c r="B7" s="72" t="s">
        <v>281</v>
      </c>
      <c r="C7" s="44">
        <v>0</v>
      </c>
      <c r="D7" s="150">
        <v>0</v>
      </c>
      <c r="E7" s="44">
        <v>0</v>
      </c>
      <c r="F7" s="151"/>
      <c r="G7" s="55">
        <f t="shared" si="0"/>
        <v>0</v>
      </c>
      <c r="H7" s="55">
        <f t="shared" si="1"/>
        <v>0</v>
      </c>
      <c r="I7" s="56">
        <f t="shared" si="2"/>
        <v>1</v>
      </c>
      <c r="J7" s="57">
        <f t="shared" si="3"/>
        <v>1</v>
      </c>
      <c r="K7" s="58">
        <f t="shared" si="4"/>
        <v>1</v>
      </c>
      <c r="L7" s="59"/>
      <c r="M7" s="59"/>
      <c r="O7" s="45">
        <f t="shared" si="5"/>
        <v>0</v>
      </c>
      <c r="P7" s="200">
        <v>1404</v>
      </c>
      <c r="Q7" s="200" t="s">
        <v>281</v>
      </c>
      <c r="R7" s="202">
        <v>0</v>
      </c>
      <c r="S7" s="202">
        <v>0</v>
      </c>
      <c r="T7" s="201"/>
      <c r="U7" s="201">
        <v>0</v>
      </c>
      <c r="V7" s="201">
        <f t="shared" si="6"/>
        <v>0</v>
      </c>
      <c r="W7" s="201">
        <v>0</v>
      </c>
      <c r="X7" s="201">
        <f t="shared" si="7"/>
        <v>0</v>
      </c>
      <c r="AA7" s="45" t="str">
        <f t="shared" si="8"/>
        <v/>
      </c>
      <c r="AB7" s="45" t="str">
        <f t="shared" si="9"/>
        <v/>
      </c>
      <c r="AC7" s="45" t="str">
        <f t="shared" si="10"/>
        <v>= 13 11</v>
      </c>
      <c r="AD7" s="45" t="str">
        <f t="shared" si="11"/>
        <v/>
      </c>
    </row>
    <row r="8" spans="1:30" s="45" customFormat="1" ht="13.8" x14ac:dyDescent="0.25">
      <c r="A8" s="71">
        <v>1405</v>
      </c>
      <c r="B8" s="72" t="s">
        <v>69</v>
      </c>
      <c r="C8" s="44">
        <v>0</v>
      </c>
      <c r="D8" s="150">
        <v>0</v>
      </c>
      <c r="E8" s="44">
        <v>0</v>
      </c>
      <c r="F8" s="151"/>
      <c r="G8" s="55">
        <f t="shared" si="0"/>
        <v>0</v>
      </c>
      <c r="H8" s="55">
        <f t="shared" si="1"/>
        <v>0</v>
      </c>
      <c r="I8" s="56">
        <f t="shared" si="2"/>
        <v>1</v>
      </c>
      <c r="J8" s="57">
        <f t="shared" si="3"/>
        <v>1</v>
      </c>
      <c r="K8" s="58">
        <f t="shared" si="4"/>
        <v>1</v>
      </c>
      <c r="L8" s="59"/>
      <c r="M8" s="59"/>
      <c r="O8" s="45">
        <f t="shared" si="5"/>
        <v>0</v>
      </c>
      <c r="P8" s="200">
        <v>1405</v>
      </c>
      <c r="Q8" s="200" t="s">
        <v>69</v>
      </c>
      <c r="R8" s="202">
        <v>0</v>
      </c>
      <c r="S8" s="202">
        <v>0</v>
      </c>
      <c r="T8" s="201"/>
      <c r="U8" s="201">
        <v>0</v>
      </c>
      <c r="V8" s="201">
        <f t="shared" si="6"/>
        <v>0</v>
      </c>
      <c r="W8" s="201">
        <v>0</v>
      </c>
      <c r="X8" s="201">
        <f t="shared" si="7"/>
        <v>0</v>
      </c>
      <c r="AA8" s="45" t="str">
        <f t="shared" si="8"/>
        <v/>
      </c>
      <c r="AB8" s="45" t="str">
        <f t="shared" si="9"/>
        <v/>
      </c>
      <c r="AC8" s="45" t="str">
        <f t="shared" si="10"/>
        <v>= 13 11</v>
      </c>
      <c r="AD8" s="45" t="str">
        <f t="shared" si="11"/>
        <v/>
      </c>
    </row>
    <row r="9" spans="1:30" s="45" customFormat="1" ht="13.8" x14ac:dyDescent="0.25">
      <c r="A9" s="71">
        <v>2101</v>
      </c>
      <c r="B9" s="72" t="s">
        <v>128</v>
      </c>
      <c r="C9" s="44">
        <v>0</v>
      </c>
      <c r="D9" s="150">
        <v>0</v>
      </c>
      <c r="E9" s="44">
        <v>0</v>
      </c>
      <c r="F9" s="151"/>
      <c r="G9" s="55">
        <f t="shared" si="0"/>
        <v>0</v>
      </c>
      <c r="H9" s="55">
        <f t="shared" si="1"/>
        <v>0</v>
      </c>
      <c r="I9" s="56">
        <f t="shared" si="2"/>
        <v>1</v>
      </c>
      <c r="J9" s="57">
        <f t="shared" si="3"/>
        <v>1</v>
      </c>
      <c r="K9" s="58">
        <f t="shared" si="4"/>
        <v>1</v>
      </c>
      <c r="L9" s="59"/>
      <c r="M9" s="59"/>
      <c r="O9" s="45">
        <f t="shared" si="5"/>
        <v>0</v>
      </c>
      <c r="P9" s="200">
        <v>2101</v>
      </c>
      <c r="Q9" s="200" t="s">
        <v>128</v>
      </c>
      <c r="R9" s="202">
        <v>0</v>
      </c>
      <c r="S9" s="202">
        <v>0</v>
      </c>
      <c r="T9" s="201"/>
      <c r="U9" s="201">
        <v>0</v>
      </c>
      <c r="V9" s="201">
        <f t="shared" si="6"/>
        <v>0</v>
      </c>
      <c r="W9" s="201">
        <v>0</v>
      </c>
      <c r="X9" s="201">
        <f t="shared" si="7"/>
        <v>0</v>
      </c>
      <c r="AA9" s="45" t="str">
        <f t="shared" si="8"/>
        <v/>
      </c>
      <c r="AB9" s="45" t="str">
        <f t="shared" si="9"/>
        <v/>
      </c>
      <c r="AC9" s="45" t="str">
        <f t="shared" si="10"/>
        <v>= 13 11</v>
      </c>
      <c r="AD9" s="45" t="str">
        <f t="shared" si="11"/>
        <v/>
      </c>
    </row>
    <row r="10" spans="1:30" s="45" customFormat="1" ht="13.8" x14ac:dyDescent="0.25">
      <c r="A10" s="71">
        <v>2102</v>
      </c>
      <c r="B10" s="72" t="s">
        <v>217</v>
      </c>
      <c r="C10" s="44">
        <v>0</v>
      </c>
      <c r="D10" s="150">
        <v>0</v>
      </c>
      <c r="E10" s="44">
        <v>0</v>
      </c>
      <c r="F10" s="151"/>
      <c r="G10" s="55">
        <f t="shared" si="0"/>
        <v>0</v>
      </c>
      <c r="H10" s="55">
        <f t="shared" si="1"/>
        <v>0</v>
      </c>
      <c r="I10" s="56">
        <f t="shared" si="2"/>
        <v>1</v>
      </c>
      <c r="J10" s="57">
        <f t="shared" si="3"/>
        <v>1</v>
      </c>
      <c r="K10" s="58">
        <f t="shared" si="4"/>
        <v>1</v>
      </c>
      <c r="L10" s="59"/>
      <c r="M10" s="59"/>
      <c r="O10" s="45">
        <f t="shared" si="5"/>
        <v>0</v>
      </c>
      <c r="P10" s="200">
        <v>2102</v>
      </c>
      <c r="Q10" s="200" t="s">
        <v>217</v>
      </c>
      <c r="R10" s="202">
        <v>0</v>
      </c>
      <c r="S10" s="202">
        <v>0</v>
      </c>
      <c r="T10" s="201"/>
      <c r="U10" s="201">
        <v>0</v>
      </c>
      <c r="V10" s="201">
        <f t="shared" si="6"/>
        <v>0</v>
      </c>
      <c r="W10" s="201">
        <v>0</v>
      </c>
      <c r="X10" s="201">
        <f t="shared" si="7"/>
        <v>0</v>
      </c>
      <c r="AA10" s="45" t="str">
        <f t="shared" si="8"/>
        <v/>
      </c>
      <c r="AB10" s="45" t="str">
        <f t="shared" si="9"/>
        <v/>
      </c>
      <c r="AC10" s="45" t="str">
        <f t="shared" si="10"/>
        <v>= 13 11</v>
      </c>
      <c r="AD10" s="45" t="str">
        <f t="shared" si="11"/>
        <v/>
      </c>
    </row>
    <row r="11" spans="1:30" s="45" customFormat="1" ht="13.8" x14ac:dyDescent="0.25">
      <c r="A11" s="71">
        <v>2103</v>
      </c>
      <c r="B11" s="72" t="s">
        <v>58</v>
      </c>
      <c r="C11" s="44">
        <v>200880</v>
      </c>
      <c r="D11" s="150">
        <v>332731</v>
      </c>
      <c r="E11" s="44">
        <v>0</v>
      </c>
      <c r="F11" s="151"/>
      <c r="G11" s="55">
        <f t="shared" si="0"/>
        <v>200880</v>
      </c>
      <c r="H11" s="55">
        <f t="shared" si="1"/>
        <v>332731</v>
      </c>
      <c r="I11" s="56">
        <f t="shared" si="2"/>
        <v>0.75</v>
      </c>
      <c r="J11" s="57">
        <f t="shared" si="3"/>
        <v>0</v>
      </c>
      <c r="K11" s="58">
        <f t="shared" si="4"/>
        <v>0</v>
      </c>
      <c r="L11" s="59"/>
      <c r="M11" s="59"/>
      <c r="O11" s="45">
        <f t="shared" si="5"/>
        <v>0</v>
      </c>
      <c r="P11" s="200">
        <v>2103</v>
      </c>
      <c r="Q11" s="200" t="s">
        <v>58</v>
      </c>
      <c r="R11" s="202">
        <v>200880</v>
      </c>
      <c r="S11" s="202">
        <v>332731</v>
      </c>
      <c r="T11" s="201"/>
      <c r="U11" s="201">
        <v>200880</v>
      </c>
      <c r="V11" s="201">
        <f t="shared" si="6"/>
        <v>0</v>
      </c>
      <c r="W11" s="201">
        <v>332731</v>
      </c>
      <c r="X11" s="201">
        <f t="shared" si="7"/>
        <v>0</v>
      </c>
      <c r="AA11" s="45" t="str">
        <f t="shared" si="8"/>
        <v>Mayor 13</v>
      </c>
      <c r="AB11" s="45" t="str">
        <f t="shared" si="9"/>
        <v/>
      </c>
      <c r="AC11" s="45" t="str">
        <f t="shared" si="10"/>
        <v/>
      </c>
      <c r="AD11" s="45" t="str">
        <f t="shared" si="11"/>
        <v/>
      </c>
    </row>
    <row r="12" spans="1:30" s="45" customFormat="1" ht="13.8" x14ac:dyDescent="0.25">
      <c r="A12" s="71">
        <v>2104</v>
      </c>
      <c r="B12" s="72" t="s">
        <v>54</v>
      </c>
      <c r="C12" s="44">
        <v>0</v>
      </c>
      <c r="D12" s="150">
        <v>0</v>
      </c>
      <c r="E12" s="44">
        <v>0</v>
      </c>
      <c r="F12" s="151"/>
      <c r="G12" s="55">
        <f t="shared" si="0"/>
        <v>0</v>
      </c>
      <c r="H12" s="55">
        <f t="shared" si="1"/>
        <v>0</v>
      </c>
      <c r="I12" s="56">
        <f t="shared" si="2"/>
        <v>1</v>
      </c>
      <c r="J12" s="57">
        <f t="shared" si="3"/>
        <v>1</v>
      </c>
      <c r="K12" s="58">
        <f t="shared" si="4"/>
        <v>1</v>
      </c>
      <c r="L12" s="59"/>
      <c r="M12" s="59"/>
      <c r="O12" s="45">
        <f t="shared" si="5"/>
        <v>0</v>
      </c>
      <c r="P12" s="200">
        <v>2104</v>
      </c>
      <c r="Q12" s="200" t="s">
        <v>54</v>
      </c>
      <c r="R12" s="202">
        <v>0</v>
      </c>
      <c r="S12" s="202">
        <v>0</v>
      </c>
      <c r="T12" s="201"/>
      <c r="U12" s="201">
        <v>0</v>
      </c>
      <c r="V12" s="201">
        <f t="shared" si="6"/>
        <v>0</v>
      </c>
      <c r="W12" s="201">
        <v>0</v>
      </c>
      <c r="X12" s="201">
        <f t="shared" si="7"/>
        <v>0</v>
      </c>
      <c r="AA12" s="45" t="str">
        <f t="shared" si="8"/>
        <v/>
      </c>
      <c r="AB12" s="45" t="str">
        <f t="shared" si="9"/>
        <v/>
      </c>
      <c r="AC12" s="45" t="str">
        <f t="shared" si="10"/>
        <v>= 13 11</v>
      </c>
      <c r="AD12" s="45" t="str">
        <f t="shared" si="11"/>
        <v/>
      </c>
    </row>
    <row r="13" spans="1:30" s="45" customFormat="1" ht="13.8" x14ac:dyDescent="0.25">
      <c r="A13" s="71">
        <v>2201</v>
      </c>
      <c r="B13" s="72" t="s">
        <v>110</v>
      </c>
      <c r="C13" s="44">
        <v>0</v>
      </c>
      <c r="D13" s="150">
        <v>0</v>
      </c>
      <c r="E13" s="44">
        <v>0</v>
      </c>
      <c r="F13" s="151"/>
      <c r="G13" s="55">
        <f t="shared" si="0"/>
        <v>0</v>
      </c>
      <c r="H13" s="55">
        <f t="shared" si="1"/>
        <v>0</v>
      </c>
      <c r="I13" s="56">
        <f t="shared" si="2"/>
        <v>1</v>
      </c>
      <c r="J13" s="57">
        <f t="shared" si="3"/>
        <v>1</v>
      </c>
      <c r="K13" s="58">
        <f t="shared" si="4"/>
        <v>1</v>
      </c>
      <c r="L13" s="59"/>
      <c r="M13" s="59"/>
      <c r="O13" s="45">
        <f t="shared" si="5"/>
        <v>0</v>
      </c>
      <c r="P13" s="200">
        <v>2201</v>
      </c>
      <c r="Q13" s="200" t="s">
        <v>110</v>
      </c>
      <c r="R13" s="202">
        <v>0</v>
      </c>
      <c r="S13" s="202">
        <v>0</v>
      </c>
      <c r="T13" s="201"/>
      <c r="U13" s="201">
        <v>0</v>
      </c>
      <c r="V13" s="201">
        <f t="shared" si="6"/>
        <v>0</v>
      </c>
      <c r="W13" s="201">
        <v>0</v>
      </c>
      <c r="X13" s="201">
        <f t="shared" si="7"/>
        <v>0</v>
      </c>
      <c r="AA13" s="45" t="str">
        <f t="shared" si="8"/>
        <v/>
      </c>
      <c r="AB13" s="45" t="str">
        <f t="shared" si="9"/>
        <v/>
      </c>
      <c r="AC13" s="45" t="str">
        <f t="shared" si="10"/>
        <v>= 13 11</v>
      </c>
      <c r="AD13" s="45" t="str">
        <f t="shared" si="11"/>
        <v/>
      </c>
    </row>
    <row r="14" spans="1:30" s="45" customFormat="1" ht="13.8" x14ac:dyDescent="0.25">
      <c r="A14" s="71">
        <v>2202</v>
      </c>
      <c r="B14" s="72" t="s">
        <v>282</v>
      </c>
      <c r="C14" s="44">
        <v>0</v>
      </c>
      <c r="D14" s="150">
        <v>0</v>
      </c>
      <c r="E14" s="44">
        <v>0</v>
      </c>
      <c r="F14" s="151"/>
      <c r="G14" s="55">
        <f t="shared" si="0"/>
        <v>0</v>
      </c>
      <c r="H14" s="55">
        <f t="shared" si="1"/>
        <v>0</v>
      </c>
      <c r="I14" s="56">
        <f t="shared" si="2"/>
        <v>1</v>
      </c>
      <c r="J14" s="57">
        <f t="shared" si="3"/>
        <v>1</v>
      </c>
      <c r="K14" s="58">
        <f t="shared" si="4"/>
        <v>1</v>
      </c>
      <c r="L14" s="59"/>
      <c r="M14" s="59"/>
      <c r="P14" s="200">
        <v>2202</v>
      </c>
      <c r="Q14" s="200" t="s">
        <v>431</v>
      </c>
      <c r="R14" s="202">
        <v>0</v>
      </c>
      <c r="S14" s="202">
        <v>0</v>
      </c>
      <c r="T14" s="201"/>
      <c r="U14" s="201">
        <v>0</v>
      </c>
      <c r="V14" s="201">
        <f t="shared" si="6"/>
        <v>0</v>
      </c>
      <c r="W14" s="201">
        <v>0</v>
      </c>
      <c r="X14" s="201">
        <f t="shared" si="7"/>
        <v>0</v>
      </c>
      <c r="AA14" s="45" t="str">
        <f t="shared" si="8"/>
        <v/>
      </c>
      <c r="AB14" s="45" t="str">
        <f t="shared" si="9"/>
        <v/>
      </c>
      <c r="AC14" s="45" t="str">
        <f t="shared" si="10"/>
        <v>= 13 11</v>
      </c>
      <c r="AD14" s="45" t="str">
        <f t="shared" si="11"/>
        <v/>
      </c>
    </row>
    <row r="15" spans="1:30" s="45" customFormat="1" ht="13.8" x14ac:dyDescent="0.25">
      <c r="A15" s="71">
        <v>2203</v>
      </c>
      <c r="B15" s="72" t="s">
        <v>36</v>
      </c>
      <c r="C15" s="44">
        <v>0</v>
      </c>
      <c r="D15" s="150">
        <v>0</v>
      </c>
      <c r="E15" s="44">
        <v>0</v>
      </c>
      <c r="F15" s="151"/>
      <c r="G15" s="55">
        <f t="shared" si="0"/>
        <v>0</v>
      </c>
      <c r="H15" s="55">
        <f t="shared" si="1"/>
        <v>0</v>
      </c>
      <c r="I15" s="56">
        <f t="shared" si="2"/>
        <v>1</v>
      </c>
      <c r="J15" s="57">
        <f t="shared" si="3"/>
        <v>1</v>
      </c>
      <c r="K15" s="58">
        <f t="shared" si="4"/>
        <v>1</v>
      </c>
      <c r="L15" s="59"/>
      <c r="M15" s="59"/>
      <c r="O15" s="45">
        <f>(Q15=B15)-1</f>
        <v>0</v>
      </c>
      <c r="P15" s="200">
        <v>2203</v>
      </c>
      <c r="Q15" s="200" t="s">
        <v>36</v>
      </c>
      <c r="R15" s="202">
        <v>0</v>
      </c>
      <c r="S15" s="202">
        <v>0</v>
      </c>
      <c r="T15" s="201"/>
      <c r="U15" s="201">
        <v>0</v>
      </c>
      <c r="V15" s="201">
        <f t="shared" si="6"/>
        <v>0</v>
      </c>
      <c r="W15" s="201">
        <v>0</v>
      </c>
      <c r="X15" s="201">
        <f t="shared" si="7"/>
        <v>0</v>
      </c>
      <c r="AA15" s="45" t="str">
        <f t="shared" si="8"/>
        <v/>
      </c>
      <c r="AB15" s="45" t="str">
        <f t="shared" si="9"/>
        <v/>
      </c>
      <c r="AC15" s="45" t="str">
        <f t="shared" si="10"/>
        <v>= 13 11</v>
      </c>
      <c r="AD15" s="45" t="str">
        <f t="shared" si="11"/>
        <v/>
      </c>
    </row>
    <row r="16" spans="1:30" s="45" customFormat="1" ht="13.8" x14ac:dyDescent="0.25">
      <c r="A16" s="71">
        <v>2301</v>
      </c>
      <c r="B16" s="72" t="s">
        <v>39</v>
      </c>
      <c r="C16" s="44">
        <v>0</v>
      </c>
      <c r="D16" s="150">
        <v>0</v>
      </c>
      <c r="E16" s="44">
        <v>0</v>
      </c>
      <c r="F16" s="151"/>
      <c r="G16" s="55">
        <f t="shared" si="0"/>
        <v>0</v>
      </c>
      <c r="H16" s="55">
        <f t="shared" si="1"/>
        <v>0</v>
      </c>
      <c r="I16" s="56">
        <f t="shared" si="2"/>
        <v>1</v>
      </c>
      <c r="J16" s="57">
        <f t="shared" si="3"/>
        <v>1</v>
      </c>
      <c r="K16" s="58">
        <f t="shared" si="4"/>
        <v>1</v>
      </c>
      <c r="L16" s="59"/>
      <c r="M16" s="59"/>
      <c r="O16" s="45">
        <f>(Q16=B16)-1</f>
        <v>0</v>
      </c>
      <c r="P16" s="200">
        <v>2301</v>
      </c>
      <c r="Q16" s="200" t="s">
        <v>39</v>
      </c>
      <c r="R16" s="202">
        <v>0</v>
      </c>
      <c r="S16" s="202">
        <v>0</v>
      </c>
      <c r="T16" s="201"/>
      <c r="U16" s="201">
        <v>0</v>
      </c>
      <c r="V16" s="201">
        <f t="shared" si="6"/>
        <v>0</v>
      </c>
      <c r="W16" s="201">
        <v>0</v>
      </c>
      <c r="X16" s="201">
        <f t="shared" si="7"/>
        <v>0</v>
      </c>
      <c r="AA16" s="45" t="str">
        <f t="shared" si="8"/>
        <v/>
      </c>
      <c r="AB16" s="45" t="str">
        <f t="shared" si="9"/>
        <v/>
      </c>
      <c r="AC16" s="45" t="str">
        <f t="shared" si="10"/>
        <v>= 13 11</v>
      </c>
      <c r="AD16" s="45" t="str">
        <f t="shared" si="11"/>
        <v/>
      </c>
    </row>
    <row r="17" spans="1:30" s="45" customFormat="1" ht="13.8" x14ac:dyDescent="0.25">
      <c r="A17" s="71">
        <v>2302</v>
      </c>
      <c r="B17" s="72" t="s">
        <v>152</v>
      </c>
      <c r="C17" s="44">
        <v>0</v>
      </c>
      <c r="D17" s="150">
        <v>0</v>
      </c>
      <c r="E17" s="44">
        <v>0</v>
      </c>
      <c r="F17" s="151"/>
      <c r="G17" s="55">
        <f t="shared" si="0"/>
        <v>0</v>
      </c>
      <c r="H17" s="55">
        <f t="shared" si="1"/>
        <v>0</v>
      </c>
      <c r="I17" s="56">
        <f t="shared" si="2"/>
        <v>1</v>
      </c>
      <c r="J17" s="57">
        <f t="shared" si="3"/>
        <v>1</v>
      </c>
      <c r="K17" s="58">
        <f t="shared" si="4"/>
        <v>1</v>
      </c>
      <c r="L17" s="59"/>
      <c r="M17" s="59"/>
      <c r="P17" s="200">
        <v>2302</v>
      </c>
      <c r="Q17" s="200" t="s">
        <v>368</v>
      </c>
      <c r="R17" s="202">
        <v>0</v>
      </c>
      <c r="S17" s="202">
        <v>0</v>
      </c>
      <c r="T17" s="201"/>
      <c r="U17" s="201">
        <v>0</v>
      </c>
      <c r="V17" s="201">
        <f t="shared" si="6"/>
        <v>0</v>
      </c>
      <c r="W17" s="201">
        <v>0</v>
      </c>
      <c r="X17" s="201">
        <f t="shared" si="7"/>
        <v>0</v>
      </c>
      <c r="AA17" s="45" t="str">
        <f t="shared" si="8"/>
        <v/>
      </c>
      <c r="AB17" s="45" t="str">
        <f t="shared" si="9"/>
        <v/>
      </c>
      <c r="AC17" s="45" t="str">
        <f t="shared" si="10"/>
        <v>= 13 11</v>
      </c>
      <c r="AD17" s="45" t="str">
        <f t="shared" si="11"/>
        <v/>
      </c>
    </row>
    <row r="18" spans="1:30" s="45" customFormat="1" ht="13.8" x14ac:dyDescent="0.25">
      <c r="A18" s="71">
        <v>3101</v>
      </c>
      <c r="B18" s="72" t="s">
        <v>260</v>
      </c>
      <c r="C18" s="44">
        <v>0</v>
      </c>
      <c r="D18" s="150">
        <v>0</v>
      </c>
      <c r="E18" s="44">
        <v>0</v>
      </c>
      <c r="F18" s="151"/>
      <c r="G18" s="55">
        <f t="shared" si="0"/>
        <v>0</v>
      </c>
      <c r="H18" s="55">
        <f t="shared" si="1"/>
        <v>0</v>
      </c>
      <c r="I18" s="56">
        <f t="shared" si="2"/>
        <v>1</v>
      </c>
      <c r="J18" s="57">
        <f t="shared" si="3"/>
        <v>1</v>
      </c>
      <c r="K18" s="58">
        <f t="shared" si="4"/>
        <v>1</v>
      </c>
      <c r="L18" s="59"/>
      <c r="M18" s="59"/>
      <c r="P18" s="200">
        <v>3101</v>
      </c>
      <c r="Q18" s="200" t="s">
        <v>388</v>
      </c>
      <c r="R18" s="202">
        <v>0</v>
      </c>
      <c r="S18" s="202">
        <v>0</v>
      </c>
      <c r="T18" s="201"/>
      <c r="U18" s="201">
        <v>0</v>
      </c>
      <c r="V18" s="201">
        <f t="shared" si="6"/>
        <v>0</v>
      </c>
      <c r="W18" s="201">
        <v>0</v>
      </c>
      <c r="X18" s="201">
        <f t="shared" si="7"/>
        <v>0</v>
      </c>
      <c r="AA18" s="45" t="str">
        <f t="shared" si="8"/>
        <v/>
      </c>
      <c r="AB18" s="45" t="str">
        <f t="shared" si="9"/>
        <v/>
      </c>
      <c r="AC18" s="45" t="str">
        <f t="shared" si="10"/>
        <v>= 13 11</v>
      </c>
      <c r="AD18" s="45" t="str">
        <f t="shared" si="11"/>
        <v/>
      </c>
    </row>
    <row r="19" spans="1:30" s="45" customFormat="1" ht="13.8" x14ac:dyDescent="0.25">
      <c r="A19" s="71">
        <v>3102</v>
      </c>
      <c r="B19" s="72" t="s">
        <v>276</v>
      </c>
      <c r="C19" s="44">
        <v>0</v>
      </c>
      <c r="D19" s="150">
        <v>0</v>
      </c>
      <c r="E19" s="44">
        <v>0</v>
      </c>
      <c r="F19" s="151"/>
      <c r="G19" s="55">
        <f t="shared" si="0"/>
        <v>0</v>
      </c>
      <c r="H19" s="55">
        <f t="shared" si="1"/>
        <v>0</v>
      </c>
      <c r="I19" s="56">
        <f t="shared" si="2"/>
        <v>1</v>
      </c>
      <c r="J19" s="57">
        <f t="shared" si="3"/>
        <v>1</v>
      </c>
      <c r="K19" s="58">
        <f t="shared" si="4"/>
        <v>1</v>
      </c>
      <c r="L19" s="59"/>
      <c r="M19" s="59"/>
      <c r="O19" s="45">
        <f t="shared" ref="O19:O41" si="12">(Q19=B19)-1</f>
        <v>0</v>
      </c>
      <c r="P19" s="200">
        <v>3102</v>
      </c>
      <c r="Q19" s="200" t="s">
        <v>276</v>
      </c>
      <c r="R19" s="202">
        <v>0</v>
      </c>
      <c r="S19" s="202">
        <v>0</v>
      </c>
      <c r="T19" s="201"/>
      <c r="U19" s="201">
        <v>0</v>
      </c>
      <c r="V19" s="201">
        <f t="shared" si="6"/>
        <v>0</v>
      </c>
      <c r="W19" s="201">
        <v>0</v>
      </c>
      <c r="X19" s="201">
        <f t="shared" si="7"/>
        <v>0</v>
      </c>
      <c r="AA19" s="45" t="str">
        <f t="shared" si="8"/>
        <v/>
      </c>
      <c r="AB19" s="45" t="str">
        <f t="shared" si="9"/>
        <v/>
      </c>
      <c r="AC19" s="45" t="str">
        <f t="shared" si="10"/>
        <v>= 13 11</v>
      </c>
      <c r="AD19" s="45" t="str">
        <f t="shared" si="11"/>
        <v/>
      </c>
    </row>
    <row r="20" spans="1:30" s="45" customFormat="1" ht="13.8" x14ac:dyDescent="0.25">
      <c r="A20" s="71">
        <v>3103</v>
      </c>
      <c r="B20" s="72" t="s">
        <v>17</v>
      </c>
      <c r="C20" s="44">
        <v>0</v>
      </c>
      <c r="D20" s="150">
        <v>0</v>
      </c>
      <c r="E20" s="44">
        <v>0</v>
      </c>
      <c r="F20" s="151"/>
      <c r="G20" s="55">
        <f t="shared" si="0"/>
        <v>0</v>
      </c>
      <c r="H20" s="55">
        <f t="shared" si="1"/>
        <v>0</v>
      </c>
      <c r="I20" s="56">
        <f t="shared" si="2"/>
        <v>1</v>
      </c>
      <c r="J20" s="57">
        <f t="shared" si="3"/>
        <v>1</v>
      </c>
      <c r="K20" s="58">
        <f t="shared" si="4"/>
        <v>1</v>
      </c>
      <c r="L20" s="59"/>
      <c r="M20" s="59"/>
      <c r="O20" s="45">
        <f t="shared" si="12"/>
        <v>0</v>
      </c>
      <c r="P20" s="200">
        <v>3103</v>
      </c>
      <c r="Q20" s="200" t="s">
        <v>17</v>
      </c>
      <c r="R20" s="202">
        <v>0</v>
      </c>
      <c r="S20" s="202">
        <v>0</v>
      </c>
      <c r="T20" s="201"/>
      <c r="U20" s="201">
        <v>0</v>
      </c>
      <c r="V20" s="201">
        <f t="shared" si="6"/>
        <v>0</v>
      </c>
      <c r="W20" s="201">
        <v>0</v>
      </c>
      <c r="X20" s="201">
        <f t="shared" si="7"/>
        <v>0</v>
      </c>
      <c r="AA20" s="45" t="str">
        <f t="shared" si="8"/>
        <v/>
      </c>
      <c r="AB20" s="45" t="str">
        <f t="shared" si="9"/>
        <v/>
      </c>
      <c r="AC20" s="45" t="str">
        <f t="shared" si="10"/>
        <v>= 13 11</v>
      </c>
      <c r="AD20" s="45" t="str">
        <f t="shared" si="11"/>
        <v/>
      </c>
    </row>
    <row r="21" spans="1:30" s="45" customFormat="1" ht="13.8" x14ac:dyDescent="0.25">
      <c r="A21" s="71">
        <v>3201</v>
      </c>
      <c r="B21" s="72" t="s">
        <v>2</v>
      </c>
      <c r="C21" s="44">
        <v>24612654</v>
      </c>
      <c r="D21" s="150">
        <v>9784953</v>
      </c>
      <c r="E21" s="44">
        <v>0</v>
      </c>
      <c r="F21" s="151"/>
      <c r="G21" s="55">
        <f t="shared" si="0"/>
        <v>24612654</v>
      </c>
      <c r="H21" s="55">
        <f t="shared" si="1"/>
        <v>9784953</v>
      </c>
      <c r="I21" s="56">
        <f t="shared" si="2"/>
        <v>0.75</v>
      </c>
      <c r="J21" s="57">
        <f t="shared" si="3"/>
        <v>0.60244218278938955</v>
      </c>
      <c r="K21" s="58">
        <f>+M21</f>
        <v>0.45189153682324656</v>
      </c>
      <c r="L21" s="58">
        <f>(J21-0)/$J$348</f>
        <v>0.60252204909766205</v>
      </c>
      <c r="M21" s="58">
        <f>L21*I21</f>
        <v>0.45189153682324656</v>
      </c>
      <c r="O21" s="45">
        <f t="shared" si="12"/>
        <v>0</v>
      </c>
      <c r="P21" s="200">
        <v>3201</v>
      </c>
      <c r="Q21" s="200" t="s">
        <v>2</v>
      </c>
      <c r="R21" s="202">
        <v>24612654</v>
      </c>
      <c r="S21" s="202">
        <v>9784953</v>
      </c>
      <c r="T21" s="201"/>
      <c r="U21" s="201">
        <v>24612654</v>
      </c>
      <c r="V21" s="201">
        <f t="shared" si="6"/>
        <v>0</v>
      </c>
      <c r="W21" s="201">
        <v>9784953</v>
      </c>
      <c r="X21" s="201">
        <f t="shared" si="7"/>
        <v>0</v>
      </c>
      <c r="AA21" s="45" t="str">
        <f t="shared" si="8"/>
        <v/>
      </c>
      <c r="AB21" s="45" t="str">
        <f t="shared" si="9"/>
        <v>Mayor 11</v>
      </c>
      <c r="AC21" s="45" t="str">
        <f t="shared" si="10"/>
        <v/>
      </c>
      <c r="AD21" s="45" t="str">
        <f t="shared" si="11"/>
        <v/>
      </c>
    </row>
    <row r="22" spans="1:30" s="45" customFormat="1" ht="13.8" x14ac:dyDescent="0.25">
      <c r="A22" s="71">
        <v>3202</v>
      </c>
      <c r="B22" s="72" t="s">
        <v>283</v>
      </c>
      <c r="C22" s="44">
        <v>0</v>
      </c>
      <c r="D22" s="150">
        <v>0</v>
      </c>
      <c r="E22" s="44">
        <v>0</v>
      </c>
      <c r="F22" s="151"/>
      <c r="G22" s="55">
        <f t="shared" si="0"/>
        <v>0</v>
      </c>
      <c r="H22" s="55">
        <f t="shared" si="1"/>
        <v>0</v>
      </c>
      <c r="I22" s="56">
        <f t="shared" si="2"/>
        <v>1</v>
      </c>
      <c r="J22" s="57">
        <f t="shared" si="3"/>
        <v>1</v>
      </c>
      <c r="K22" s="58">
        <f t="shared" ref="K22:K27" si="13">I22*J22</f>
        <v>1</v>
      </c>
      <c r="L22" s="59"/>
      <c r="M22" s="59"/>
      <c r="O22" s="45">
        <f t="shared" si="12"/>
        <v>0</v>
      </c>
      <c r="P22" s="200">
        <v>3202</v>
      </c>
      <c r="Q22" s="200" t="s">
        <v>283</v>
      </c>
      <c r="R22" s="202">
        <v>0</v>
      </c>
      <c r="S22" s="202">
        <v>0</v>
      </c>
      <c r="T22" s="201"/>
      <c r="U22" s="201">
        <v>0</v>
      </c>
      <c r="V22" s="201">
        <f t="shared" si="6"/>
        <v>0</v>
      </c>
      <c r="W22" s="201">
        <v>0</v>
      </c>
      <c r="X22" s="201">
        <f t="shared" si="7"/>
        <v>0</v>
      </c>
      <c r="AA22" s="45" t="str">
        <f t="shared" si="8"/>
        <v/>
      </c>
      <c r="AB22" s="45" t="str">
        <f t="shared" si="9"/>
        <v/>
      </c>
      <c r="AC22" s="45" t="str">
        <f t="shared" si="10"/>
        <v>= 13 11</v>
      </c>
      <c r="AD22" s="45" t="str">
        <f t="shared" si="11"/>
        <v/>
      </c>
    </row>
    <row r="23" spans="1:30" s="45" customFormat="1" ht="13.8" x14ac:dyDescent="0.25">
      <c r="A23" s="71">
        <v>3301</v>
      </c>
      <c r="B23" s="72" t="s">
        <v>284</v>
      </c>
      <c r="C23" s="44">
        <v>0</v>
      </c>
      <c r="D23" s="150">
        <v>12496630</v>
      </c>
      <c r="E23" s="44">
        <v>0</v>
      </c>
      <c r="F23" s="151"/>
      <c r="G23" s="55">
        <f t="shared" si="0"/>
        <v>0</v>
      </c>
      <c r="H23" s="55">
        <f t="shared" si="1"/>
        <v>12496630</v>
      </c>
      <c r="I23" s="56">
        <f t="shared" si="2"/>
        <v>0.75</v>
      </c>
      <c r="J23" s="57">
        <f t="shared" si="3"/>
        <v>0</v>
      </c>
      <c r="K23" s="58">
        <f t="shared" si="13"/>
        <v>0</v>
      </c>
      <c r="L23" s="59"/>
      <c r="M23" s="59"/>
      <c r="O23" s="45">
        <f t="shared" si="12"/>
        <v>0</v>
      </c>
      <c r="P23" s="200">
        <v>3301</v>
      </c>
      <c r="Q23" s="200" t="s">
        <v>284</v>
      </c>
      <c r="R23" s="202">
        <v>0</v>
      </c>
      <c r="S23" s="202">
        <v>12496630</v>
      </c>
      <c r="T23" s="201"/>
      <c r="U23" s="201">
        <v>0</v>
      </c>
      <c r="V23" s="201">
        <f t="shared" si="6"/>
        <v>0</v>
      </c>
      <c r="W23" s="201">
        <v>12496630</v>
      </c>
      <c r="X23" s="201">
        <f t="shared" si="7"/>
        <v>0</v>
      </c>
      <c r="AA23" s="45" t="str">
        <f t="shared" si="8"/>
        <v>Mayor 13</v>
      </c>
      <c r="AB23" s="45" t="str">
        <f t="shared" si="9"/>
        <v/>
      </c>
      <c r="AC23" s="45" t="str">
        <f t="shared" si="10"/>
        <v/>
      </c>
      <c r="AD23" s="45" t="str">
        <f t="shared" si="11"/>
        <v/>
      </c>
    </row>
    <row r="24" spans="1:30" s="45" customFormat="1" ht="13.8" x14ac:dyDescent="0.25">
      <c r="A24" s="71">
        <v>3302</v>
      </c>
      <c r="B24" s="72" t="s">
        <v>153</v>
      </c>
      <c r="C24" s="44">
        <v>266944</v>
      </c>
      <c r="D24" s="150">
        <v>471525</v>
      </c>
      <c r="E24" s="44">
        <v>0</v>
      </c>
      <c r="F24" s="151"/>
      <c r="G24" s="55">
        <f t="shared" si="0"/>
        <v>266944</v>
      </c>
      <c r="H24" s="55">
        <f t="shared" si="1"/>
        <v>471525</v>
      </c>
      <c r="I24" s="56">
        <f t="shared" si="2"/>
        <v>0.75</v>
      </c>
      <c r="J24" s="57">
        <f t="shared" si="3"/>
        <v>0</v>
      </c>
      <c r="K24" s="58">
        <f t="shared" si="13"/>
        <v>0</v>
      </c>
      <c r="L24" s="59"/>
      <c r="M24" s="59"/>
      <c r="O24" s="45">
        <f t="shared" si="12"/>
        <v>0</v>
      </c>
      <c r="P24" s="200">
        <v>3302</v>
      </c>
      <c r="Q24" s="200" t="s">
        <v>153</v>
      </c>
      <c r="R24" s="202">
        <v>266944</v>
      </c>
      <c r="S24" s="202">
        <v>471525</v>
      </c>
      <c r="T24" s="201"/>
      <c r="U24" s="201">
        <v>266944</v>
      </c>
      <c r="V24" s="201">
        <f t="shared" si="6"/>
        <v>0</v>
      </c>
      <c r="W24" s="201">
        <v>471525</v>
      </c>
      <c r="X24" s="201">
        <f t="shared" si="7"/>
        <v>0</v>
      </c>
      <c r="AA24" s="45" t="str">
        <f t="shared" si="8"/>
        <v>Mayor 13</v>
      </c>
      <c r="AB24" s="45" t="str">
        <f t="shared" si="9"/>
        <v/>
      </c>
      <c r="AC24" s="45" t="str">
        <f t="shared" si="10"/>
        <v/>
      </c>
      <c r="AD24" s="45" t="str">
        <f t="shared" si="11"/>
        <v/>
      </c>
    </row>
    <row r="25" spans="1:30" s="45" customFormat="1" ht="13.8" x14ac:dyDescent="0.25">
      <c r="A25" s="71">
        <v>3303</v>
      </c>
      <c r="B25" s="72" t="s">
        <v>270</v>
      </c>
      <c r="C25" s="44">
        <v>0</v>
      </c>
      <c r="D25" s="150">
        <v>0</v>
      </c>
      <c r="E25" s="44">
        <v>0</v>
      </c>
      <c r="F25" s="151"/>
      <c r="G25" s="55">
        <f t="shared" si="0"/>
        <v>0</v>
      </c>
      <c r="H25" s="55">
        <f t="shared" si="1"/>
        <v>0</v>
      </c>
      <c r="I25" s="56">
        <f t="shared" si="2"/>
        <v>1</v>
      </c>
      <c r="J25" s="57">
        <f t="shared" si="3"/>
        <v>1</v>
      </c>
      <c r="K25" s="58">
        <f t="shared" si="13"/>
        <v>1</v>
      </c>
      <c r="L25" s="59"/>
      <c r="M25" s="59"/>
      <c r="O25" s="45">
        <f t="shared" si="12"/>
        <v>0</v>
      </c>
      <c r="P25" s="200">
        <v>3303</v>
      </c>
      <c r="Q25" s="200" t="s">
        <v>270</v>
      </c>
      <c r="R25" s="202">
        <v>0</v>
      </c>
      <c r="S25" s="202">
        <v>0</v>
      </c>
      <c r="T25" s="201"/>
      <c r="U25" s="201">
        <v>0</v>
      </c>
      <c r="V25" s="201">
        <f t="shared" si="6"/>
        <v>0</v>
      </c>
      <c r="W25" s="201">
        <v>0</v>
      </c>
      <c r="X25" s="201">
        <f t="shared" si="7"/>
        <v>0</v>
      </c>
      <c r="AA25" s="45" t="str">
        <f t="shared" si="8"/>
        <v/>
      </c>
      <c r="AB25" s="45" t="str">
        <f t="shared" si="9"/>
        <v/>
      </c>
      <c r="AC25" s="45" t="str">
        <f t="shared" si="10"/>
        <v>= 13 11</v>
      </c>
      <c r="AD25" s="45" t="str">
        <f t="shared" si="11"/>
        <v/>
      </c>
    </row>
    <row r="26" spans="1:30" s="45" customFormat="1" ht="13.8" x14ac:dyDescent="0.25">
      <c r="A26" s="71">
        <v>3304</v>
      </c>
      <c r="B26" s="72" t="s">
        <v>50</v>
      </c>
      <c r="C26" s="44">
        <v>0</v>
      </c>
      <c r="D26" s="150">
        <v>33637357</v>
      </c>
      <c r="E26" s="44">
        <v>0</v>
      </c>
      <c r="F26" s="151"/>
      <c r="G26" s="55">
        <f t="shared" si="0"/>
        <v>0</v>
      </c>
      <c r="H26" s="55">
        <f t="shared" si="1"/>
        <v>33637357</v>
      </c>
      <c r="I26" s="56">
        <f t="shared" si="2"/>
        <v>0.75</v>
      </c>
      <c r="J26" s="57">
        <f t="shared" si="3"/>
        <v>0</v>
      </c>
      <c r="K26" s="58">
        <f t="shared" si="13"/>
        <v>0</v>
      </c>
      <c r="L26" s="59"/>
      <c r="M26" s="59"/>
      <c r="O26" s="45">
        <f t="shared" si="12"/>
        <v>0</v>
      </c>
      <c r="P26" s="200">
        <v>3304</v>
      </c>
      <c r="Q26" s="200" t="s">
        <v>50</v>
      </c>
      <c r="R26" s="202">
        <v>0</v>
      </c>
      <c r="S26" s="202">
        <v>33637357</v>
      </c>
      <c r="T26" s="201"/>
      <c r="U26" s="201">
        <v>0</v>
      </c>
      <c r="V26" s="201">
        <f t="shared" si="6"/>
        <v>0</v>
      </c>
      <c r="W26" s="201">
        <v>33637357</v>
      </c>
      <c r="X26" s="201">
        <f t="shared" si="7"/>
        <v>0</v>
      </c>
      <c r="AA26" s="45" t="str">
        <f t="shared" si="8"/>
        <v>Mayor 13</v>
      </c>
      <c r="AB26" s="45" t="str">
        <f t="shared" si="9"/>
        <v/>
      </c>
      <c r="AC26" s="45" t="str">
        <f t="shared" si="10"/>
        <v/>
      </c>
      <c r="AD26" s="45" t="str">
        <f t="shared" si="11"/>
        <v/>
      </c>
    </row>
    <row r="27" spans="1:30" s="45" customFormat="1" ht="13.8" x14ac:dyDescent="0.25">
      <c r="A27" s="71">
        <v>4101</v>
      </c>
      <c r="B27" s="72" t="s">
        <v>57</v>
      </c>
      <c r="C27" s="44">
        <v>0</v>
      </c>
      <c r="D27" s="150">
        <v>0</v>
      </c>
      <c r="E27" s="44">
        <v>0</v>
      </c>
      <c r="F27" s="150">
        <v>27965485</v>
      </c>
      <c r="G27" s="55">
        <f t="shared" si="0"/>
        <v>0</v>
      </c>
      <c r="H27" s="55">
        <f t="shared" si="1"/>
        <v>27965485</v>
      </c>
      <c r="I27" s="56">
        <f t="shared" si="2"/>
        <v>0.75</v>
      </c>
      <c r="J27" s="57">
        <f t="shared" si="3"/>
        <v>0</v>
      </c>
      <c r="K27" s="58">
        <f t="shared" si="13"/>
        <v>0</v>
      </c>
      <c r="L27" s="59"/>
      <c r="M27" s="59"/>
      <c r="O27" s="45">
        <f t="shared" si="12"/>
        <v>0</v>
      </c>
      <c r="P27" s="200">
        <v>4101</v>
      </c>
      <c r="Q27" s="200" t="s">
        <v>57</v>
      </c>
      <c r="R27" s="202">
        <v>0</v>
      </c>
      <c r="S27" s="202">
        <v>27965485</v>
      </c>
      <c r="T27" s="201"/>
      <c r="U27" s="201">
        <v>0</v>
      </c>
      <c r="V27" s="201">
        <f t="shared" si="6"/>
        <v>0</v>
      </c>
      <c r="W27" s="201">
        <v>27965485</v>
      </c>
      <c r="X27" s="201">
        <f t="shared" si="7"/>
        <v>0</v>
      </c>
      <c r="AA27" s="45" t="str">
        <f t="shared" si="8"/>
        <v>Mayor 13</v>
      </c>
      <c r="AB27" s="45" t="str">
        <f t="shared" si="9"/>
        <v/>
      </c>
      <c r="AC27" s="45" t="str">
        <f t="shared" si="10"/>
        <v/>
      </c>
      <c r="AD27" s="45" t="str">
        <f t="shared" si="11"/>
        <v/>
      </c>
    </row>
    <row r="28" spans="1:30" s="45" customFormat="1" ht="13.8" x14ac:dyDescent="0.25">
      <c r="A28" s="71">
        <v>4102</v>
      </c>
      <c r="B28" s="72" t="s">
        <v>61</v>
      </c>
      <c r="C28" s="44">
        <v>89438583</v>
      </c>
      <c r="D28" s="150">
        <v>27275537</v>
      </c>
      <c r="E28" s="44">
        <v>0</v>
      </c>
      <c r="F28" s="151"/>
      <c r="G28" s="55">
        <f t="shared" si="0"/>
        <v>89438583</v>
      </c>
      <c r="H28" s="55">
        <f t="shared" si="1"/>
        <v>27275537</v>
      </c>
      <c r="I28" s="56">
        <f t="shared" si="2"/>
        <v>0.75</v>
      </c>
      <c r="J28" s="57">
        <f t="shared" si="3"/>
        <v>0.69503612328026265</v>
      </c>
      <c r="K28" s="58">
        <f>+M28</f>
        <v>0.52134619863860077</v>
      </c>
      <c r="L28" s="58">
        <f>(J28-0)/$J$348</f>
        <v>0.69512826485146773</v>
      </c>
      <c r="M28" s="58">
        <f>L28*I28</f>
        <v>0.52134619863860077</v>
      </c>
      <c r="O28" s="45">
        <f t="shared" si="12"/>
        <v>0</v>
      </c>
      <c r="P28" s="200">
        <v>4102</v>
      </c>
      <c r="Q28" s="200" t="s">
        <v>61</v>
      </c>
      <c r="R28" s="202">
        <v>89438583</v>
      </c>
      <c r="S28" s="202">
        <v>27275537</v>
      </c>
      <c r="T28" s="201"/>
      <c r="U28" s="201">
        <v>89438583</v>
      </c>
      <c r="V28" s="201">
        <f t="shared" si="6"/>
        <v>0</v>
      </c>
      <c r="W28" s="201">
        <v>27275537</v>
      </c>
      <c r="X28" s="201">
        <f t="shared" si="7"/>
        <v>0</v>
      </c>
      <c r="AA28" s="45" t="str">
        <f t="shared" si="8"/>
        <v/>
      </c>
      <c r="AB28" s="45" t="str">
        <f t="shared" si="9"/>
        <v>Mayor 11</v>
      </c>
      <c r="AC28" s="45" t="str">
        <f t="shared" si="10"/>
        <v/>
      </c>
      <c r="AD28" s="45" t="str">
        <f t="shared" si="11"/>
        <v/>
      </c>
    </row>
    <row r="29" spans="1:30" s="45" customFormat="1" ht="13.8" x14ac:dyDescent="0.25">
      <c r="A29" s="71">
        <v>4103</v>
      </c>
      <c r="B29" s="72" t="s">
        <v>285</v>
      </c>
      <c r="C29" s="44">
        <v>0</v>
      </c>
      <c r="D29" s="150">
        <v>0</v>
      </c>
      <c r="E29" s="44">
        <v>0</v>
      </c>
      <c r="F29" s="151"/>
      <c r="G29" s="55">
        <f t="shared" si="0"/>
        <v>0</v>
      </c>
      <c r="H29" s="55">
        <f t="shared" si="1"/>
        <v>0</v>
      </c>
      <c r="I29" s="56">
        <f t="shared" si="2"/>
        <v>1</v>
      </c>
      <c r="J29" s="57">
        <f t="shared" si="3"/>
        <v>1</v>
      </c>
      <c r="K29" s="58">
        <f t="shared" ref="K29:K35" si="14">I29*J29</f>
        <v>1</v>
      </c>
      <c r="L29" s="59"/>
      <c r="M29" s="59"/>
      <c r="O29" s="45">
        <f t="shared" si="12"/>
        <v>0</v>
      </c>
      <c r="P29" s="200">
        <v>4103</v>
      </c>
      <c r="Q29" s="200" t="s">
        <v>285</v>
      </c>
      <c r="R29" s="202">
        <v>0</v>
      </c>
      <c r="S29" s="202">
        <v>0</v>
      </c>
      <c r="T29" s="201"/>
      <c r="U29" s="201">
        <v>0</v>
      </c>
      <c r="V29" s="201">
        <f t="shared" si="6"/>
        <v>0</v>
      </c>
      <c r="W29" s="201">
        <v>0</v>
      </c>
      <c r="X29" s="201">
        <f t="shared" si="7"/>
        <v>0</v>
      </c>
      <c r="AA29" s="45" t="str">
        <f t="shared" si="8"/>
        <v/>
      </c>
      <c r="AB29" s="45" t="str">
        <f t="shared" si="9"/>
        <v/>
      </c>
      <c r="AC29" s="45" t="str">
        <f t="shared" si="10"/>
        <v>= 13 11</v>
      </c>
      <c r="AD29" s="45" t="str">
        <f t="shared" si="11"/>
        <v/>
      </c>
    </row>
    <row r="30" spans="1:30" s="45" customFormat="1" ht="13.8" x14ac:dyDescent="0.25">
      <c r="A30" s="71">
        <v>4104</v>
      </c>
      <c r="B30" s="72" t="s">
        <v>9</v>
      </c>
      <c r="C30" s="44">
        <v>570904</v>
      </c>
      <c r="D30" s="150">
        <v>930461</v>
      </c>
      <c r="E30" s="44">
        <v>0</v>
      </c>
      <c r="F30" s="151"/>
      <c r="G30" s="55">
        <f t="shared" si="0"/>
        <v>570904</v>
      </c>
      <c r="H30" s="55">
        <f t="shared" si="1"/>
        <v>930461</v>
      </c>
      <c r="I30" s="56">
        <f t="shared" si="2"/>
        <v>0.75</v>
      </c>
      <c r="J30" s="57">
        <f t="shared" si="3"/>
        <v>0</v>
      </c>
      <c r="K30" s="58">
        <f t="shared" si="14"/>
        <v>0</v>
      </c>
      <c r="L30" s="59"/>
      <c r="M30" s="59"/>
      <c r="O30" s="45">
        <f t="shared" si="12"/>
        <v>0</v>
      </c>
      <c r="P30" s="200">
        <v>4104</v>
      </c>
      <c r="Q30" s="200" t="s">
        <v>9</v>
      </c>
      <c r="R30" s="202">
        <v>570904</v>
      </c>
      <c r="S30" s="202">
        <v>930461</v>
      </c>
      <c r="T30" s="201"/>
      <c r="U30" s="201">
        <v>570904</v>
      </c>
      <c r="V30" s="201">
        <f t="shared" si="6"/>
        <v>0</v>
      </c>
      <c r="W30" s="201">
        <v>930461</v>
      </c>
      <c r="X30" s="201">
        <f t="shared" si="7"/>
        <v>0</v>
      </c>
      <c r="AA30" s="45" t="str">
        <f t="shared" si="8"/>
        <v>Mayor 13</v>
      </c>
      <c r="AB30" s="45" t="str">
        <f t="shared" si="9"/>
        <v/>
      </c>
      <c r="AC30" s="45" t="str">
        <f t="shared" si="10"/>
        <v/>
      </c>
      <c r="AD30" s="45" t="str">
        <f t="shared" si="11"/>
        <v/>
      </c>
    </row>
    <row r="31" spans="1:30" s="45" customFormat="1" ht="13.8" x14ac:dyDescent="0.25">
      <c r="A31" s="71">
        <v>4105</v>
      </c>
      <c r="B31" s="72" t="s">
        <v>369</v>
      </c>
      <c r="C31" s="44">
        <v>0</v>
      </c>
      <c r="D31" s="150">
        <v>0</v>
      </c>
      <c r="E31" s="44">
        <v>0</v>
      </c>
      <c r="F31" s="151"/>
      <c r="G31" s="55">
        <f t="shared" si="0"/>
        <v>0</v>
      </c>
      <c r="H31" s="55">
        <f t="shared" si="1"/>
        <v>0</v>
      </c>
      <c r="I31" s="56">
        <f t="shared" si="2"/>
        <v>1</v>
      </c>
      <c r="J31" s="57">
        <f t="shared" si="3"/>
        <v>1</v>
      </c>
      <c r="K31" s="58">
        <f t="shared" si="14"/>
        <v>1</v>
      </c>
      <c r="L31" s="59"/>
      <c r="M31" s="59"/>
      <c r="O31" s="45">
        <f t="shared" si="12"/>
        <v>0</v>
      </c>
      <c r="P31" s="200">
        <v>4105</v>
      </c>
      <c r="Q31" s="200" t="s">
        <v>369</v>
      </c>
      <c r="R31" s="202">
        <v>0</v>
      </c>
      <c r="S31" s="202">
        <v>0</v>
      </c>
      <c r="T31" s="201"/>
      <c r="U31" s="201">
        <v>0</v>
      </c>
      <c r="V31" s="201">
        <f t="shared" si="6"/>
        <v>0</v>
      </c>
      <c r="W31" s="201">
        <v>0</v>
      </c>
      <c r="X31" s="201">
        <f t="shared" si="7"/>
        <v>0</v>
      </c>
      <c r="AA31" s="45" t="str">
        <f t="shared" si="8"/>
        <v/>
      </c>
      <c r="AB31" s="45" t="str">
        <f t="shared" si="9"/>
        <v/>
      </c>
      <c r="AC31" s="45" t="str">
        <f t="shared" si="10"/>
        <v>= 13 11</v>
      </c>
      <c r="AD31" s="45" t="str">
        <f t="shared" si="11"/>
        <v/>
      </c>
    </row>
    <row r="32" spans="1:30" s="45" customFormat="1" ht="13.8" x14ac:dyDescent="0.25">
      <c r="A32" s="71">
        <v>4106</v>
      </c>
      <c r="B32" s="72" t="s">
        <v>239</v>
      </c>
      <c r="C32" s="44">
        <v>334518459</v>
      </c>
      <c r="D32" s="150">
        <v>356596713</v>
      </c>
      <c r="E32" s="44">
        <v>0</v>
      </c>
      <c r="F32" s="151"/>
      <c r="G32" s="55">
        <f t="shared" si="0"/>
        <v>334518459</v>
      </c>
      <c r="H32" s="55">
        <f t="shared" si="1"/>
        <v>356596713</v>
      </c>
      <c r="I32" s="56">
        <f t="shared" si="2"/>
        <v>0.75</v>
      </c>
      <c r="J32" s="57">
        <f t="shared" si="3"/>
        <v>0</v>
      </c>
      <c r="K32" s="58">
        <f t="shared" si="14"/>
        <v>0</v>
      </c>
      <c r="L32" s="59"/>
      <c r="M32" s="59"/>
      <c r="O32" s="45">
        <f t="shared" si="12"/>
        <v>0</v>
      </c>
      <c r="P32" s="200">
        <v>4106</v>
      </c>
      <c r="Q32" s="200" t="s">
        <v>239</v>
      </c>
      <c r="R32" s="202">
        <v>334518459</v>
      </c>
      <c r="S32" s="202">
        <v>356596713</v>
      </c>
      <c r="T32" s="201"/>
      <c r="U32" s="201">
        <v>334518459</v>
      </c>
      <c r="V32" s="201">
        <f t="shared" si="6"/>
        <v>0</v>
      </c>
      <c r="W32" s="201">
        <v>356596713</v>
      </c>
      <c r="X32" s="201">
        <f t="shared" si="7"/>
        <v>0</v>
      </c>
      <c r="AA32" s="45" t="str">
        <f t="shared" si="8"/>
        <v>Mayor 13</v>
      </c>
      <c r="AB32" s="45" t="str">
        <f t="shared" si="9"/>
        <v/>
      </c>
      <c r="AC32" s="45" t="str">
        <f t="shared" si="10"/>
        <v/>
      </c>
      <c r="AD32" s="45" t="str">
        <f t="shared" si="11"/>
        <v/>
      </c>
    </row>
    <row r="33" spans="1:30" s="45" customFormat="1" ht="13.8" x14ac:dyDescent="0.25">
      <c r="A33" s="71">
        <v>4201</v>
      </c>
      <c r="B33" s="72" t="s">
        <v>286</v>
      </c>
      <c r="C33" s="44">
        <v>0</v>
      </c>
      <c r="D33" s="150">
        <v>0</v>
      </c>
      <c r="E33" s="44">
        <v>0</v>
      </c>
      <c r="F33" s="151"/>
      <c r="G33" s="55">
        <f t="shared" si="0"/>
        <v>0</v>
      </c>
      <c r="H33" s="55">
        <f t="shared" si="1"/>
        <v>0</v>
      </c>
      <c r="I33" s="56">
        <f t="shared" si="2"/>
        <v>1</v>
      </c>
      <c r="J33" s="57">
        <f t="shared" si="3"/>
        <v>1</v>
      </c>
      <c r="K33" s="58">
        <f t="shared" si="14"/>
        <v>1</v>
      </c>
      <c r="L33" s="59"/>
      <c r="M33" s="59"/>
      <c r="O33" s="45">
        <f t="shared" si="12"/>
        <v>0</v>
      </c>
      <c r="P33" s="200">
        <v>4201</v>
      </c>
      <c r="Q33" s="200" t="s">
        <v>286</v>
      </c>
      <c r="R33" s="202">
        <v>0</v>
      </c>
      <c r="S33" s="202">
        <v>0</v>
      </c>
      <c r="T33" s="201"/>
      <c r="U33" s="201">
        <v>0</v>
      </c>
      <c r="V33" s="201">
        <f t="shared" si="6"/>
        <v>0</v>
      </c>
      <c r="W33" s="201">
        <v>0</v>
      </c>
      <c r="X33" s="201">
        <f t="shared" si="7"/>
        <v>0</v>
      </c>
      <c r="AA33" s="45" t="str">
        <f t="shared" si="8"/>
        <v/>
      </c>
      <c r="AB33" s="45" t="str">
        <f t="shared" si="9"/>
        <v/>
      </c>
      <c r="AC33" s="45" t="str">
        <f t="shared" si="10"/>
        <v>= 13 11</v>
      </c>
      <c r="AD33" s="45" t="str">
        <f t="shared" si="11"/>
        <v/>
      </c>
    </row>
    <row r="34" spans="1:30" s="45" customFormat="1" ht="13.8" x14ac:dyDescent="0.25">
      <c r="A34" s="71">
        <v>4202</v>
      </c>
      <c r="B34" s="72" t="s">
        <v>263</v>
      </c>
      <c r="C34" s="44">
        <v>0</v>
      </c>
      <c r="D34" s="150">
        <v>0</v>
      </c>
      <c r="E34" s="44">
        <v>0</v>
      </c>
      <c r="F34" s="151"/>
      <c r="G34" s="55">
        <f t="shared" si="0"/>
        <v>0</v>
      </c>
      <c r="H34" s="55">
        <f t="shared" si="1"/>
        <v>0</v>
      </c>
      <c r="I34" s="56">
        <f t="shared" si="2"/>
        <v>1</v>
      </c>
      <c r="J34" s="57">
        <f t="shared" si="3"/>
        <v>1</v>
      </c>
      <c r="K34" s="58">
        <f t="shared" si="14"/>
        <v>1</v>
      </c>
      <c r="L34" s="59"/>
      <c r="M34" s="59"/>
      <c r="O34" s="45">
        <f t="shared" si="12"/>
        <v>0</v>
      </c>
      <c r="P34" s="200">
        <v>4202</v>
      </c>
      <c r="Q34" s="200" t="s">
        <v>263</v>
      </c>
      <c r="R34" s="202">
        <v>0</v>
      </c>
      <c r="S34" s="202">
        <v>0</v>
      </c>
      <c r="T34" s="201"/>
      <c r="U34" s="201">
        <v>0</v>
      </c>
      <c r="V34" s="201">
        <f t="shared" si="6"/>
        <v>0</v>
      </c>
      <c r="W34" s="201">
        <v>0</v>
      </c>
      <c r="X34" s="201">
        <f t="shared" si="7"/>
        <v>0</v>
      </c>
      <c r="AA34" s="45" t="str">
        <f t="shared" si="8"/>
        <v/>
      </c>
      <c r="AB34" s="45" t="str">
        <f t="shared" si="9"/>
        <v/>
      </c>
      <c r="AC34" s="45" t="str">
        <f t="shared" si="10"/>
        <v>= 13 11</v>
      </c>
      <c r="AD34" s="45" t="str">
        <f t="shared" si="11"/>
        <v/>
      </c>
    </row>
    <row r="35" spans="1:30" s="45" customFormat="1" ht="13.8" x14ac:dyDescent="0.25">
      <c r="A35" s="71">
        <v>4203</v>
      </c>
      <c r="B35" s="72" t="s">
        <v>27</v>
      </c>
      <c r="C35" s="44">
        <v>47559</v>
      </c>
      <c r="D35" s="150">
        <v>0</v>
      </c>
      <c r="E35" s="44">
        <v>0</v>
      </c>
      <c r="F35" s="151"/>
      <c r="G35" s="55">
        <f t="shared" si="0"/>
        <v>47559</v>
      </c>
      <c r="H35" s="55">
        <f t="shared" si="1"/>
        <v>0</v>
      </c>
      <c r="I35" s="56">
        <f t="shared" si="2"/>
        <v>1</v>
      </c>
      <c r="J35" s="57">
        <f t="shared" si="3"/>
        <v>1</v>
      </c>
      <c r="K35" s="58">
        <f t="shared" si="14"/>
        <v>1</v>
      </c>
      <c r="L35" s="59"/>
      <c r="M35" s="59"/>
      <c r="O35" s="45">
        <f t="shared" si="12"/>
        <v>0</v>
      </c>
      <c r="P35" s="200">
        <v>4203</v>
      </c>
      <c r="Q35" s="200" t="s">
        <v>27</v>
      </c>
      <c r="R35" s="202">
        <v>47559</v>
      </c>
      <c r="S35" s="202">
        <v>0</v>
      </c>
      <c r="T35" s="201"/>
      <c r="U35" s="201">
        <v>47559</v>
      </c>
      <c r="V35" s="201">
        <f t="shared" si="6"/>
        <v>0</v>
      </c>
      <c r="W35" s="201">
        <v>0</v>
      </c>
      <c r="X35" s="201">
        <f t="shared" si="7"/>
        <v>0</v>
      </c>
      <c r="AA35" s="45" t="str">
        <f t="shared" si="8"/>
        <v/>
      </c>
      <c r="AB35" s="45" t="str">
        <f t="shared" si="9"/>
        <v>Mayor 11</v>
      </c>
      <c r="AC35" s="45" t="str">
        <f t="shared" si="10"/>
        <v/>
      </c>
      <c r="AD35" s="45" t="str">
        <f t="shared" si="11"/>
        <v>Extingue en 13</v>
      </c>
    </row>
    <row r="36" spans="1:30" s="45" customFormat="1" ht="13.8" x14ac:dyDescent="0.25">
      <c r="A36" s="71">
        <v>4204</v>
      </c>
      <c r="B36" s="72" t="s">
        <v>38</v>
      </c>
      <c r="C36" s="44">
        <v>166931526</v>
      </c>
      <c r="D36" s="150">
        <v>3219376</v>
      </c>
      <c r="E36" s="44">
        <v>0</v>
      </c>
      <c r="F36" s="151"/>
      <c r="G36" s="55">
        <f t="shared" si="0"/>
        <v>166931526</v>
      </c>
      <c r="H36" s="55">
        <f t="shared" si="1"/>
        <v>3219376</v>
      </c>
      <c r="I36" s="56">
        <f t="shared" si="2"/>
        <v>0.75</v>
      </c>
      <c r="J36" s="57">
        <f t="shared" si="3"/>
        <v>0.98071439183992126</v>
      </c>
      <c r="K36" s="58">
        <f>+M36</f>
        <v>0.73563330452932385</v>
      </c>
      <c r="L36" s="58">
        <f>(J36-0)/$J$348</f>
        <v>0.9808444060390985</v>
      </c>
      <c r="M36" s="58">
        <f>L36*I36</f>
        <v>0.73563330452932385</v>
      </c>
      <c r="O36" s="45">
        <f t="shared" si="12"/>
        <v>0</v>
      </c>
      <c r="P36" s="200">
        <v>4204</v>
      </c>
      <c r="Q36" s="200" t="s">
        <v>38</v>
      </c>
      <c r="R36" s="202">
        <v>166931526</v>
      </c>
      <c r="S36" s="202">
        <v>3219376</v>
      </c>
      <c r="T36" s="201"/>
      <c r="U36" s="201">
        <v>166931526</v>
      </c>
      <c r="V36" s="201">
        <f t="shared" si="6"/>
        <v>0</v>
      </c>
      <c r="W36" s="201">
        <v>3219376</v>
      </c>
      <c r="X36" s="201">
        <f t="shared" si="7"/>
        <v>0</v>
      </c>
      <c r="AA36" s="45" t="str">
        <f t="shared" si="8"/>
        <v/>
      </c>
      <c r="AB36" s="45" t="str">
        <f t="shared" si="9"/>
        <v>Mayor 11</v>
      </c>
      <c r="AC36" s="45" t="str">
        <f t="shared" si="10"/>
        <v/>
      </c>
      <c r="AD36" s="45" t="str">
        <f t="shared" si="11"/>
        <v/>
      </c>
    </row>
    <row r="37" spans="1:30" s="45" customFormat="1" ht="13.8" x14ac:dyDescent="0.25">
      <c r="A37" s="71">
        <v>4301</v>
      </c>
      <c r="B37" s="72" t="s">
        <v>119</v>
      </c>
      <c r="C37" s="44">
        <v>0</v>
      </c>
      <c r="D37" s="150">
        <v>0</v>
      </c>
      <c r="E37" s="44">
        <v>0</v>
      </c>
      <c r="F37" s="151"/>
      <c r="G37" s="55">
        <f t="shared" si="0"/>
        <v>0</v>
      </c>
      <c r="H37" s="55">
        <f t="shared" si="1"/>
        <v>0</v>
      </c>
      <c r="I37" s="56">
        <f t="shared" si="2"/>
        <v>1</v>
      </c>
      <c r="J37" s="57">
        <f t="shared" si="3"/>
        <v>1</v>
      </c>
      <c r="K37" s="58">
        <f t="shared" ref="K37:K53" si="15">I37*J37</f>
        <v>1</v>
      </c>
      <c r="L37" s="59"/>
      <c r="M37" s="59"/>
      <c r="O37" s="45">
        <f t="shared" si="12"/>
        <v>0</v>
      </c>
      <c r="P37" s="200">
        <v>4301</v>
      </c>
      <c r="Q37" s="200" t="s">
        <v>119</v>
      </c>
      <c r="R37" s="202">
        <v>0</v>
      </c>
      <c r="S37" s="202">
        <v>0</v>
      </c>
      <c r="T37" s="201"/>
      <c r="U37" s="201">
        <v>0</v>
      </c>
      <c r="V37" s="201">
        <f t="shared" si="6"/>
        <v>0</v>
      </c>
      <c r="W37" s="201">
        <v>0</v>
      </c>
      <c r="X37" s="201">
        <f t="shared" si="7"/>
        <v>0</v>
      </c>
      <c r="AA37" s="45" t="str">
        <f t="shared" si="8"/>
        <v/>
      </c>
      <c r="AB37" s="45" t="str">
        <f t="shared" si="9"/>
        <v/>
      </c>
      <c r="AC37" s="45" t="str">
        <f t="shared" si="10"/>
        <v>= 13 11</v>
      </c>
      <c r="AD37" s="45" t="str">
        <f t="shared" si="11"/>
        <v/>
      </c>
    </row>
    <row r="38" spans="1:30" s="45" customFormat="1" ht="13.8" x14ac:dyDescent="0.25">
      <c r="A38" s="71">
        <v>4302</v>
      </c>
      <c r="B38" s="72" t="s">
        <v>351</v>
      </c>
      <c r="C38" s="44">
        <v>0</v>
      </c>
      <c r="D38" s="150">
        <v>0</v>
      </c>
      <c r="E38" s="44">
        <v>0</v>
      </c>
      <c r="F38" s="151"/>
      <c r="G38" s="55">
        <f t="shared" si="0"/>
        <v>0</v>
      </c>
      <c r="H38" s="55">
        <f t="shared" si="1"/>
        <v>0</v>
      </c>
      <c r="I38" s="56">
        <f t="shared" si="2"/>
        <v>1</v>
      </c>
      <c r="J38" s="57">
        <f t="shared" si="3"/>
        <v>1</v>
      </c>
      <c r="K38" s="58">
        <f t="shared" si="15"/>
        <v>1</v>
      </c>
      <c r="L38" s="59"/>
      <c r="M38" s="59"/>
      <c r="O38" s="45">
        <f t="shared" si="12"/>
        <v>0</v>
      </c>
      <c r="P38" s="200">
        <v>4302</v>
      </c>
      <c r="Q38" s="200" t="s">
        <v>351</v>
      </c>
      <c r="R38" s="202">
        <v>0</v>
      </c>
      <c r="S38" s="202">
        <v>0</v>
      </c>
      <c r="T38" s="201"/>
      <c r="U38" s="201">
        <v>0</v>
      </c>
      <c r="V38" s="201">
        <f t="shared" si="6"/>
        <v>0</v>
      </c>
      <c r="W38" s="201">
        <v>0</v>
      </c>
      <c r="X38" s="201">
        <f t="shared" si="7"/>
        <v>0</v>
      </c>
      <c r="AA38" s="45" t="str">
        <f t="shared" si="8"/>
        <v/>
      </c>
      <c r="AB38" s="45" t="str">
        <f t="shared" si="9"/>
        <v/>
      </c>
      <c r="AC38" s="45" t="str">
        <f t="shared" si="10"/>
        <v>= 13 11</v>
      </c>
      <c r="AD38" s="45" t="str">
        <f t="shared" si="11"/>
        <v/>
      </c>
    </row>
    <row r="39" spans="1:30" s="45" customFormat="1" ht="13.8" x14ac:dyDescent="0.25">
      <c r="A39" s="71">
        <v>4303</v>
      </c>
      <c r="B39" s="72" t="s">
        <v>15</v>
      </c>
      <c r="C39" s="44">
        <v>0</v>
      </c>
      <c r="D39" s="150">
        <v>0</v>
      </c>
      <c r="E39" s="44">
        <v>0</v>
      </c>
      <c r="F39" s="151"/>
      <c r="G39" s="55">
        <f t="shared" si="0"/>
        <v>0</v>
      </c>
      <c r="H39" s="55">
        <f t="shared" si="1"/>
        <v>0</v>
      </c>
      <c r="I39" s="56">
        <f t="shared" si="2"/>
        <v>1</v>
      </c>
      <c r="J39" s="57">
        <f t="shared" si="3"/>
        <v>1</v>
      </c>
      <c r="K39" s="58">
        <f t="shared" si="15"/>
        <v>1</v>
      </c>
      <c r="L39" s="59"/>
      <c r="M39" s="59"/>
      <c r="O39" s="45">
        <f t="shared" si="12"/>
        <v>0</v>
      </c>
      <c r="P39" s="200">
        <v>4303</v>
      </c>
      <c r="Q39" s="200" t="s">
        <v>15</v>
      </c>
      <c r="R39" s="202">
        <v>0</v>
      </c>
      <c r="S39" s="202">
        <v>0</v>
      </c>
      <c r="T39" s="201"/>
      <c r="U39" s="201">
        <v>0</v>
      </c>
      <c r="V39" s="201">
        <f t="shared" si="6"/>
        <v>0</v>
      </c>
      <c r="W39" s="201">
        <v>0</v>
      </c>
      <c r="X39" s="201">
        <f t="shared" si="7"/>
        <v>0</v>
      </c>
      <c r="AA39" s="45" t="str">
        <f t="shared" si="8"/>
        <v/>
      </c>
      <c r="AB39" s="45" t="str">
        <f t="shared" si="9"/>
        <v/>
      </c>
      <c r="AC39" s="45" t="str">
        <f t="shared" si="10"/>
        <v>= 13 11</v>
      </c>
      <c r="AD39" s="45" t="str">
        <f t="shared" si="11"/>
        <v/>
      </c>
    </row>
    <row r="40" spans="1:30" s="45" customFormat="1" ht="13.8" x14ac:dyDescent="0.25">
      <c r="A40" s="71">
        <v>4304</v>
      </c>
      <c r="B40" s="72" t="s">
        <v>275</v>
      </c>
      <c r="C40" s="44">
        <v>0</v>
      </c>
      <c r="D40" s="150">
        <v>0</v>
      </c>
      <c r="E40" s="44">
        <v>0</v>
      </c>
      <c r="F40" s="151"/>
      <c r="G40" s="55">
        <f t="shared" si="0"/>
        <v>0</v>
      </c>
      <c r="H40" s="55">
        <f t="shared" si="1"/>
        <v>0</v>
      </c>
      <c r="I40" s="56">
        <f t="shared" si="2"/>
        <v>1</v>
      </c>
      <c r="J40" s="57">
        <f t="shared" si="3"/>
        <v>1</v>
      </c>
      <c r="K40" s="58">
        <f t="shared" si="15"/>
        <v>1</v>
      </c>
      <c r="L40" s="59"/>
      <c r="M40" s="59"/>
      <c r="O40" s="45">
        <f t="shared" si="12"/>
        <v>0</v>
      </c>
      <c r="P40" s="200">
        <v>4304</v>
      </c>
      <c r="Q40" s="200" t="s">
        <v>275</v>
      </c>
      <c r="R40" s="202">
        <v>0</v>
      </c>
      <c r="S40" s="202">
        <v>0</v>
      </c>
      <c r="T40" s="201"/>
      <c r="U40" s="201">
        <v>0</v>
      </c>
      <c r="V40" s="201">
        <f t="shared" si="6"/>
        <v>0</v>
      </c>
      <c r="W40" s="201">
        <v>0</v>
      </c>
      <c r="X40" s="201">
        <f t="shared" si="7"/>
        <v>0</v>
      </c>
      <c r="AA40" s="45" t="str">
        <f t="shared" si="8"/>
        <v/>
      </c>
      <c r="AB40" s="45" t="str">
        <f t="shared" si="9"/>
        <v/>
      </c>
      <c r="AC40" s="45" t="str">
        <f t="shared" si="10"/>
        <v>= 13 11</v>
      </c>
      <c r="AD40" s="45" t="str">
        <f t="shared" si="11"/>
        <v/>
      </c>
    </row>
    <row r="41" spans="1:30" s="45" customFormat="1" ht="13.8" x14ac:dyDescent="0.25">
      <c r="A41" s="71">
        <v>4305</v>
      </c>
      <c r="B41" s="72" t="s">
        <v>430</v>
      </c>
      <c r="C41" s="44">
        <v>0</v>
      </c>
      <c r="D41" s="150">
        <v>0</v>
      </c>
      <c r="E41" s="44">
        <v>0</v>
      </c>
      <c r="F41" s="151"/>
      <c r="G41" s="55">
        <f t="shared" si="0"/>
        <v>0</v>
      </c>
      <c r="H41" s="55">
        <f t="shared" si="1"/>
        <v>0</v>
      </c>
      <c r="I41" s="56">
        <f t="shared" si="2"/>
        <v>1</v>
      </c>
      <c r="J41" s="57">
        <f t="shared" si="3"/>
        <v>1</v>
      </c>
      <c r="K41" s="58">
        <f t="shared" si="15"/>
        <v>1</v>
      </c>
      <c r="L41" s="59"/>
      <c r="M41" s="59"/>
      <c r="O41" s="45">
        <f t="shared" si="12"/>
        <v>0</v>
      </c>
      <c r="P41" s="200">
        <v>4305</v>
      </c>
      <c r="Q41" s="200" t="s">
        <v>430</v>
      </c>
      <c r="R41" s="202">
        <v>0</v>
      </c>
      <c r="S41" s="202">
        <v>0</v>
      </c>
      <c r="T41" s="201"/>
      <c r="U41" s="201">
        <v>0</v>
      </c>
      <c r="V41" s="201">
        <f t="shared" si="6"/>
        <v>0</v>
      </c>
      <c r="W41" s="201">
        <v>0</v>
      </c>
      <c r="X41" s="201">
        <f t="shared" si="7"/>
        <v>0</v>
      </c>
      <c r="AA41" s="45" t="str">
        <f t="shared" si="8"/>
        <v/>
      </c>
      <c r="AB41" s="45" t="str">
        <f t="shared" si="9"/>
        <v/>
      </c>
      <c r="AC41" s="45" t="str">
        <f t="shared" si="10"/>
        <v>= 13 11</v>
      </c>
      <c r="AD41" s="45" t="str">
        <f t="shared" si="11"/>
        <v/>
      </c>
    </row>
    <row r="42" spans="1:30" s="45" customFormat="1" ht="13.8" x14ac:dyDescent="0.25">
      <c r="A42" s="71">
        <v>5101</v>
      </c>
      <c r="B42" s="72" t="s">
        <v>155</v>
      </c>
      <c r="C42" s="44">
        <v>0</v>
      </c>
      <c r="D42" s="150">
        <v>0</v>
      </c>
      <c r="E42" s="44">
        <v>2744451670</v>
      </c>
      <c r="F42" s="150">
        <v>5557275295</v>
      </c>
      <c r="G42" s="55">
        <f t="shared" si="0"/>
        <v>2744451670</v>
      </c>
      <c r="H42" s="55">
        <f t="shared" si="1"/>
        <v>5557275295</v>
      </c>
      <c r="I42" s="56">
        <f t="shared" si="2"/>
        <v>0.75</v>
      </c>
      <c r="J42" s="57">
        <f t="shared" si="3"/>
        <v>0</v>
      </c>
      <c r="K42" s="58">
        <f t="shared" si="15"/>
        <v>0</v>
      </c>
      <c r="L42" s="59"/>
      <c r="M42" s="59"/>
      <c r="P42" s="200">
        <v>5101</v>
      </c>
      <c r="Q42" s="200" t="s">
        <v>429</v>
      </c>
      <c r="R42" s="202">
        <v>2744451670</v>
      </c>
      <c r="S42" s="202">
        <v>5557275295</v>
      </c>
      <c r="T42" s="201"/>
      <c r="U42" s="201">
        <v>2744451670</v>
      </c>
      <c r="V42" s="201">
        <f t="shared" si="6"/>
        <v>0</v>
      </c>
      <c r="W42" s="201">
        <v>5557275295</v>
      </c>
      <c r="X42" s="201">
        <f t="shared" si="7"/>
        <v>0</v>
      </c>
      <c r="AA42" s="45" t="str">
        <f t="shared" si="8"/>
        <v>Mayor 13</v>
      </c>
      <c r="AB42" s="45" t="str">
        <f t="shared" si="9"/>
        <v/>
      </c>
      <c r="AC42" s="45" t="str">
        <f t="shared" si="10"/>
        <v/>
      </c>
      <c r="AD42" s="45" t="str">
        <f t="shared" si="11"/>
        <v/>
      </c>
    </row>
    <row r="43" spans="1:30" s="45" customFormat="1" ht="13.8" x14ac:dyDescent="0.25">
      <c r="A43" s="71">
        <v>5102</v>
      </c>
      <c r="B43" s="72" t="s">
        <v>223</v>
      </c>
      <c r="C43" s="44">
        <v>0</v>
      </c>
      <c r="D43" s="150">
        <v>0</v>
      </c>
      <c r="E43" s="44">
        <v>0</v>
      </c>
      <c r="F43" s="151"/>
      <c r="G43" s="55">
        <f t="shared" si="0"/>
        <v>0</v>
      </c>
      <c r="H43" s="55">
        <f t="shared" si="1"/>
        <v>0</v>
      </c>
      <c r="I43" s="56">
        <f t="shared" si="2"/>
        <v>1</v>
      </c>
      <c r="J43" s="57">
        <f t="shared" si="3"/>
        <v>1</v>
      </c>
      <c r="K43" s="58">
        <f t="shared" si="15"/>
        <v>1</v>
      </c>
      <c r="L43" s="59"/>
      <c r="M43" s="59"/>
      <c r="O43" s="45">
        <f>(Q43=B43)-1</f>
        <v>0</v>
      </c>
      <c r="P43" s="200">
        <v>5102</v>
      </c>
      <c r="Q43" s="200" t="s">
        <v>223</v>
      </c>
      <c r="R43" s="202">
        <v>0</v>
      </c>
      <c r="S43" s="202">
        <v>0</v>
      </c>
      <c r="T43" s="201"/>
      <c r="U43" s="201">
        <v>0</v>
      </c>
      <c r="V43" s="201">
        <f t="shared" si="6"/>
        <v>0</v>
      </c>
      <c r="W43" s="201">
        <v>0</v>
      </c>
      <c r="X43" s="201">
        <f t="shared" si="7"/>
        <v>0</v>
      </c>
      <c r="AA43" s="45" t="str">
        <f t="shared" si="8"/>
        <v/>
      </c>
      <c r="AB43" s="45" t="str">
        <f t="shared" si="9"/>
        <v/>
      </c>
      <c r="AC43" s="45" t="str">
        <f t="shared" si="10"/>
        <v>= 13 11</v>
      </c>
      <c r="AD43" s="45" t="str">
        <f t="shared" si="11"/>
        <v/>
      </c>
    </row>
    <row r="44" spans="1:30" s="45" customFormat="1" ht="13.8" x14ac:dyDescent="0.25">
      <c r="A44" s="71">
        <v>5103</v>
      </c>
      <c r="B44" s="72" t="s">
        <v>399</v>
      </c>
      <c r="C44" s="44">
        <v>0</v>
      </c>
      <c r="D44" s="150">
        <v>0</v>
      </c>
      <c r="E44" s="44">
        <v>0</v>
      </c>
      <c r="F44" s="151"/>
      <c r="G44" s="55">
        <f t="shared" si="0"/>
        <v>0</v>
      </c>
      <c r="H44" s="55">
        <f t="shared" si="1"/>
        <v>0</v>
      </c>
      <c r="I44" s="56">
        <f t="shared" si="2"/>
        <v>1</v>
      </c>
      <c r="J44" s="57">
        <f t="shared" si="3"/>
        <v>1</v>
      </c>
      <c r="K44" s="58">
        <f t="shared" si="15"/>
        <v>1</v>
      </c>
      <c r="L44" s="59"/>
      <c r="M44" s="59"/>
      <c r="P44" s="200">
        <v>5103</v>
      </c>
      <c r="Q44" s="200" t="s">
        <v>428</v>
      </c>
      <c r="R44" s="202">
        <v>0</v>
      </c>
      <c r="S44" s="202">
        <v>0</v>
      </c>
      <c r="T44" s="201"/>
      <c r="U44" s="201">
        <v>0</v>
      </c>
      <c r="V44" s="201">
        <f t="shared" si="6"/>
        <v>0</v>
      </c>
      <c r="W44" s="201">
        <v>0</v>
      </c>
      <c r="X44" s="201">
        <f t="shared" si="7"/>
        <v>0</v>
      </c>
      <c r="AA44" s="45" t="str">
        <f t="shared" si="8"/>
        <v/>
      </c>
      <c r="AB44" s="45" t="str">
        <f t="shared" si="9"/>
        <v/>
      </c>
      <c r="AC44" s="45" t="str">
        <f t="shared" si="10"/>
        <v>= 13 11</v>
      </c>
      <c r="AD44" s="45" t="str">
        <f t="shared" si="11"/>
        <v/>
      </c>
    </row>
    <row r="45" spans="1:30" s="45" customFormat="1" ht="13.8" x14ac:dyDescent="0.25">
      <c r="A45" s="71">
        <v>5104</v>
      </c>
      <c r="B45" s="72" t="s">
        <v>352</v>
      </c>
      <c r="C45" s="44">
        <v>0</v>
      </c>
      <c r="D45" s="150">
        <v>0</v>
      </c>
      <c r="E45" s="44">
        <v>0</v>
      </c>
      <c r="F45" s="151"/>
      <c r="G45" s="55">
        <f t="shared" si="0"/>
        <v>0</v>
      </c>
      <c r="H45" s="55">
        <f t="shared" si="1"/>
        <v>0</v>
      </c>
      <c r="I45" s="56">
        <f t="shared" si="2"/>
        <v>1</v>
      </c>
      <c r="J45" s="57">
        <f t="shared" si="3"/>
        <v>1</v>
      </c>
      <c r="K45" s="58">
        <f t="shared" si="15"/>
        <v>1</v>
      </c>
      <c r="L45" s="59"/>
      <c r="M45" s="59"/>
      <c r="O45" s="45">
        <f>(Q45=B45)-1</f>
        <v>0</v>
      </c>
      <c r="P45" s="200">
        <v>5104</v>
      </c>
      <c r="Q45" s="200" t="s">
        <v>352</v>
      </c>
      <c r="R45" s="202">
        <v>0</v>
      </c>
      <c r="S45" s="202">
        <v>0</v>
      </c>
      <c r="T45" s="201"/>
      <c r="U45" s="201">
        <v>0</v>
      </c>
      <c r="V45" s="201">
        <f t="shared" si="6"/>
        <v>0</v>
      </c>
      <c r="W45" s="201">
        <v>0</v>
      </c>
      <c r="X45" s="201">
        <f t="shared" si="7"/>
        <v>0</v>
      </c>
      <c r="AA45" s="45" t="str">
        <f t="shared" si="8"/>
        <v/>
      </c>
      <c r="AB45" s="45" t="str">
        <f t="shared" si="9"/>
        <v/>
      </c>
      <c r="AC45" s="45" t="str">
        <f t="shared" si="10"/>
        <v>= 13 11</v>
      </c>
      <c r="AD45" s="45" t="str">
        <f t="shared" si="11"/>
        <v/>
      </c>
    </row>
    <row r="46" spans="1:30" s="45" customFormat="1" ht="13.8" x14ac:dyDescent="0.25">
      <c r="A46" s="71">
        <v>5105</v>
      </c>
      <c r="B46" s="72" t="s">
        <v>156</v>
      </c>
      <c r="C46" s="44">
        <v>0</v>
      </c>
      <c r="D46" s="150">
        <v>0</v>
      </c>
      <c r="E46" s="44">
        <v>0</v>
      </c>
      <c r="F46" s="151"/>
      <c r="G46" s="55">
        <f t="shared" si="0"/>
        <v>0</v>
      </c>
      <c r="H46" s="55">
        <f t="shared" si="1"/>
        <v>0</v>
      </c>
      <c r="I46" s="56">
        <f t="shared" si="2"/>
        <v>1</v>
      </c>
      <c r="J46" s="57">
        <f t="shared" si="3"/>
        <v>1</v>
      </c>
      <c r="K46" s="58">
        <f t="shared" si="15"/>
        <v>1</v>
      </c>
      <c r="L46" s="59"/>
      <c r="M46" s="59"/>
      <c r="P46" s="200">
        <v>5105</v>
      </c>
      <c r="Q46" s="200" t="s">
        <v>370</v>
      </c>
      <c r="R46" s="202">
        <v>0</v>
      </c>
      <c r="S46" s="202">
        <v>0</v>
      </c>
      <c r="T46" s="201"/>
      <c r="U46" s="201">
        <v>0</v>
      </c>
      <c r="V46" s="201">
        <f t="shared" si="6"/>
        <v>0</v>
      </c>
      <c r="W46" s="201">
        <v>0</v>
      </c>
      <c r="X46" s="201">
        <f t="shared" si="7"/>
        <v>0</v>
      </c>
      <c r="AA46" s="45" t="str">
        <f t="shared" si="8"/>
        <v/>
      </c>
      <c r="AB46" s="45" t="str">
        <f t="shared" si="9"/>
        <v/>
      </c>
      <c r="AC46" s="45" t="str">
        <f t="shared" si="10"/>
        <v>= 13 11</v>
      </c>
      <c r="AD46" s="45" t="str">
        <f t="shared" si="11"/>
        <v/>
      </c>
    </row>
    <row r="47" spans="1:30" s="45" customFormat="1" ht="13.8" x14ac:dyDescent="0.25">
      <c r="A47" s="71">
        <v>5107</v>
      </c>
      <c r="B47" s="72" t="s">
        <v>288</v>
      </c>
      <c r="C47" s="44">
        <v>0</v>
      </c>
      <c r="D47" s="150">
        <v>0</v>
      </c>
      <c r="E47" s="44">
        <v>0</v>
      </c>
      <c r="F47" s="151"/>
      <c r="G47" s="55">
        <f t="shared" si="0"/>
        <v>0</v>
      </c>
      <c r="H47" s="55">
        <f t="shared" si="1"/>
        <v>0</v>
      </c>
      <c r="I47" s="56">
        <f t="shared" si="2"/>
        <v>1</v>
      </c>
      <c r="J47" s="57">
        <f t="shared" si="3"/>
        <v>1</v>
      </c>
      <c r="K47" s="58">
        <f t="shared" si="15"/>
        <v>1</v>
      </c>
      <c r="L47" s="59"/>
      <c r="M47" s="59"/>
      <c r="O47" s="45">
        <f t="shared" ref="O47:O59" si="16">(Q47=B47)-1</f>
        <v>0</v>
      </c>
      <c r="P47" s="200">
        <v>5107</v>
      </c>
      <c r="Q47" s="200" t="s">
        <v>288</v>
      </c>
      <c r="R47" s="202">
        <v>0</v>
      </c>
      <c r="S47" s="202">
        <v>0</v>
      </c>
      <c r="T47" s="201"/>
      <c r="U47" s="201">
        <v>0</v>
      </c>
      <c r="V47" s="201">
        <f t="shared" si="6"/>
        <v>0</v>
      </c>
      <c r="W47" s="201">
        <v>0</v>
      </c>
      <c r="X47" s="201">
        <f t="shared" si="7"/>
        <v>0</v>
      </c>
      <c r="AA47" s="45" t="str">
        <f t="shared" si="8"/>
        <v/>
      </c>
      <c r="AB47" s="45" t="str">
        <f t="shared" si="9"/>
        <v/>
      </c>
      <c r="AC47" s="45" t="str">
        <f t="shared" si="10"/>
        <v>= 13 11</v>
      </c>
      <c r="AD47" s="45" t="str">
        <f t="shared" si="11"/>
        <v/>
      </c>
    </row>
    <row r="48" spans="1:30" s="45" customFormat="1" ht="13.8" x14ac:dyDescent="0.25">
      <c r="A48" s="71">
        <v>5109</v>
      </c>
      <c r="B48" s="72" t="s">
        <v>157</v>
      </c>
      <c r="C48" s="44">
        <v>0</v>
      </c>
      <c r="D48" s="150">
        <v>0</v>
      </c>
      <c r="E48" s="44">
        <v>0</v>
      </c>
      <c r="F48" s="151"/>
      <c r="G48" s="55">
        <f t="shared" si="0"/>
        <v>0</v>
      </c>
      <c r="H48" s="55">
        <f t="shared" si="1"/>
        <v>0</v>
      </c>
      <c r="I48" s="56">
        <f t="shared" si="2"/>
        <v>1</v>
      </c>
      <c r="J48" s="57">
        <f t="shared" si="3"/>
        <v>1</v>
      </c>
      <c r="K48" s="58">
        <f t="shared" si="15"/>
        <v>1</v>
      </c>
      <c r="L48" s="59"/>
      <c r="M48" s="59"/>
      <c r="O48" s="45">
        <f t="shared" si="16"/>
        <v>0</v>
      </c>
      <c r="P48" s="200">
        <v>5109</v>
      </c>
      <c r="Q48" s="200" t="s">
        <v>157</v>
      </c>
      <c r="R48" s="202">
        <v>0</v>
      </c>
      <c r="S48" s="202">
        <v>0</v>
      </c>
      <c r="T48" s="201"/>
      <c r="U48" s="201">
        <v>0</v>
      </c>
      <c r="V48" s="201">
        <f t="shared" si="6"/>
        <v>0</v>
      </c>
      <c r="W48" s="201">
        <v>0</v>
      </c>
      <c r="X48" s="201">
        <f t="shared" si="7"/>
        <v>0</v>
      </c>
      <c r="AA48" s="45" t="str">
        <f t="shared" si="8"/>
        <v/>
      </c>
      <c r="AB48" s="45" t="str">
        <f t="shared" si="9"/>
        <v/>
      </c>
      <c r="AC48" s="45" t="str">
        <f t="shared" si="10"/>
        <v>= 13 11</v>
      </c>
      <c r="AD48" s="45" t="str">
        <f t="shared" si="11"/>
        <v/>
      </c>
    </row>
    <row r="49" spans="1:30" s="45" customFormat="1" ht="13.8" x14ac:dyDescent="0.25">
      <c r="A49" s="71">
        <v>5201</v>
      </c>
      <c r="B49" s="72" t="s">
        <v>289</v>
      </c>
      <c r="C49" s="44">
        <v>0</v>
      </c>
      <c r="D49" s="150">
        <v>0</v>
      </c>
      <c r="E49" s="44">
        <v>0</v>
      </c>
      <c r="F49" s="151"/>
      <c r="G49" s="55">
        <f t="shared" si="0"/>
        <v>0</v>
      </c>
      <c r="H49" s="55">
        <f t="shared" si="1"/>
        <v>0</v>
      </c>
      <c r="I49" s="56">
        <f t="shared" si="2"/>
        <v>1</v>
      </c>
      <c r="J49" s="57">
        <f t="shared" si="3"/>
        <v>1</v>
      </c>
      <c r="K49" s="58">
        <f t="shared" si="15"/>
        <v>1</v>
      </c>
      <c r="L49" s="59"/>
      <c r="M49" s="59"/>
      <c r="O49" s="45">
        <f t="shared" si="16"/>
        <v>0</v>
      </c>
      <c r="P49" s="200">
        <v>5201</v>
      </c>
      <c r="Q49" s="200" t="s">
        <v>289</v>
      </c>
      <c r="R49" s="202">
        <v>0</v>
      </c>
      <c r="S49" s="202">
        <v>0</v>
      </c>
      <c r="T49" s="201"/>
      <c r="U49" s="201">
        <v>0</v>
      </c>
      <c r="V49" s="201">
        <f t="shared" si="6"/>
        <v>0</v>
      </c>
      <c r="W49" s="201">
        <v>0</v>
      </c>
      <c r="X49" s="201">
        <f t="shared" si="7"/>
        <v>0</v>
      </c>
      <c r="AA49" s="45" t="str">
        <f t="shared" si="8"/>
        <v/>
      </c>
      <c r="AB49" s="45" t="str">
        <f t="shared" si="9"/>
        <v/>
      </c>
      <c r="AC49" s="45" t="str">
        <f t="shared" si="10"/>
        <v>= 13 11</v>
      </c>
      <c r="AD49" s="45" t="str">
        <f t="shared" si="11"/>
        <v/>
      </c>
    </row>
    <row r="50" spans="1:30" s="45" customFormat="1" ht="13.8" x14ac:dyDescent="0.25">
      <c r="A50" s="71">
        <v>5301</v>
      </c>
      <c r="B50" s="72" t="s">
        <v>236</v>
      </c>
      <c r="C50" s="44">
        <v>302859</v>
      </c>
      <c r="D50" s="150">
        <v>13191242</v>
      </c>
      <c r="E50" s="44">
        <v>0</v>
      </c>
      <c r="F50" s="151"/>
      <c r="G50" s="55">
        <f t="shared" si="0"/>
        <v>302859</v>
      </c>
      <c r="H50" s="55">
        <f t="shared" si="1"/>
        <v>13191242</v>
      </c>
      <c r="I50" s="56">
        <f t="shared" si="2"/>
        <v>0.75</v>
      </c>
      <c r="J50" s="57">
        <f t="shared" si="3"/>
        <v>0</v>
      </c>
      <c r="K50" s="58">
        <f t="shared" si="15"/>
        <v>0</v>
      </c>
      <c r="L50" s="59"/>
      <c r="M50" s="59"/>
      <c r="O50" s="45">
        <f t="shared" si="16"/>
        <v>0</v>
      </c>
      <c r="P50" s="200">
        <v>5301</v>
      </c>
      <c r="Q50" s="200" t="s">
        <v>236</v>
      </c>
      <c r="R50" s="202">
        <v>302859</v>
      </c>
      <c r="S50" s="202">
        <v>13191242</v>
      </c>
      <c r="T50" s="201"/>
      <c r="U50" s="201">
        <v>302859</v>
      </c>
      <c r="V50" s="201">
        <f t="shared" si="6"/>
        <v>0</v>
      </c>
      <c r="W50" s="201">
        <v>13191242</v>
      </c>
      <c r="X50" s="201">
        <f t="shared" si="7"/>
        <v>0</v>
      </c>
      <c r="AA50" s="45" t="str">
        <f t="shared" si="8"/>
        <v>Mayor 13</v>
      </c>
      <c r="AB50" s="45" t="str">
        <f t="shared" si="9"/>
        <v/>
      </c>
      <c r="AC50" s="45" t="str">
        <f t="shared" si="10"/>
        <v/>
      </c>
      <c r="AD50" s="45" t="str">
        <f t="shared" si="11"/>
        <v/>
      </c>
    </row>
    <row r="51" spans="1:30" s="45" customFormat="1" ht="13.8" x14ac:dyDescent="0.25">
      <c r="A51" s="71">
        <v>5302</v>
      </c>
      <c r="B51" s="72" t="s">
        <v>231</v>
      </c>
      <c r="C51" s="44">
        <v>0</v>
      </c>
      <c r="D51" s="150">
        <v>0</v>
      </c>
      <c r="E51" s="44">
        <v>0</v>
      </c>
      <c r="F51" s="151"/>
      <c r="G51" s="55">
        <f t="shared" si="0"/>
        <v>0</v>
      </c>
      <c r="H51" s="55">
        <f t="shared" si="1"/>
        <v>0</v>
      </c>
      <c r="I51" s="56">
        <f t="shared" si="2"/>
        <v>1</v>
      </c>
      <c r="J51" s="57">
        <f t="shared" si="3"/>
        <v>1</v>
      </c>
      <c r="K51" s="58">
        <f t="shared" si="15"/>
        <v>1</v>
      </c>
      <c r="L51" s="59"/>
      <c r="M51" s="59"/>
      <c r="O51" s="45">
        <f t="shared" si="16"/>
        <v>0</v>
      </c>
      <c r="P51" s="200">
        <v>5302</v>
      </c>
      <c r="Q51" s="200" t="s">
        <v>231</v>
      </c>
      <c r="R51" s="202">
        <v>0</v>
      </c>
      <c r="S51" s="202">
        <v>0</v>
      </c>
      <c r="T51" s="201"/>
      <c r="U51" s="201">
        <v>0</v>
      </c>
      <c r="V51" s="201">
        <f t="shared" si="6"/>
        <v>0</v>
      </c>
      <c r="W51" s="201">
        <v>0</v>
      </c>
      <c r="X51" s="201">
        <f t="shared" si="7"/>
        <v>0</v>
      </c>
      <c r="AA51" s="45" t="str">
        <f t="shared" si="8"/>
        <v/>
      </c>
      <c r="AB51" s="45" t="str">
        <f t="shared" si="9"/>
        <v/>
      </c>
      <c r="AC51" s="45" t="str">
        <f t="shared" si="10"/>
        <v>= 13 11</v>
      </c>
      <c r="AD51" s="45" t="str">
        <f t="shared" si="11"/>
        <v/>
      </c>
    </row>
    <row r="52" spans="1:30" s="45" customFormat="1" ht="13.8" x14ac:dyDescent="0.25">
      <c r="A52" s="71">
        <v>5303</v>
      </c>
      <c r="B52" s="72" t="s">
        <v>219</v>
      </c>
      <c r="C52" s="44">
        <v>0</v>
      </c>
      <c r="D52" s="150">
        <v>0</v>
      </c>
      <c r="E52" s="44">
        <v>0</v>
      </c>
      <c r="F52" s="151"/>
      <c r="G52" s="55">
        <f t="shared" si="0"/>
        <v>0</v>
      </c>
      <c r="H52" s="55">
        <f t="shared" si="1"/>
        <v>0</v>
      </c>
      <c r="I52" s="56">
        <f t="shared" si="2"/>
        <v>1</v>
      </c>
      <c r="J52" s="57">
        <f t="shared" si="3"/>
        <v>1</v>
      </c>
      <c r="K52" s="58">
        <f t="shared" si="15"/>
        <v>1</v>
      </c>
      <c r="L52" s="59"/>
      <c r="M52" s="59"/>
      <c r="O52" s="45">
        <f t="shared" si="16"/>
        <v>0</v>
      </c>
      <c r="P52" s="200">
        <v>5303</v>
      </c>
      <c r="Q52" s="200" t="s">
        <v>219</v>
      </c>
      <c r="R52" s="202">
        <v>0</v>
      </c>
      <c r="S52" s="202">
        <v>0</v>
      </c>
      <c r="T52" s="201"/>
      <c r="U52" s="201">
        <v>0</v>
      </c>
      <c r="V52" s="201">
        <f t="shared" si="6"/>
        <v>0</v>
      </c>
      <c r="W52" s="201">
        <v>0</v>
      </c>
      <c r="X52" s="201">
        <f t="shared" si="7"/>
        <v>0</v>
      </c>
      <c r="AA52" s="45" t="str">
        <f t="shared" si="8"/>
        <v/>
      </c>
      <c r="AB52" s="45" t="str">
        <f t="shared" si="9"/>
        <v/>
      </c>
      <c r="AC52" s="45" t="str">
        <f t="shared" si="10"/>
        <v>= 13 11</v>
      </c>
      <c r="AD52" s="45" t="str">
        <f t="shared" si="11"/>
        <v/>
      </c>
    </row>
    <row r="53" spans="1:30" s="45" customFormat="1" ht="13.8" x14ac:dyDescent="0.25">
      <c r="A53" s="71">
        <v>5304</v>
      </c>
      <c r="B53" s="72" t="s">
        <v>102</v>
      </c>
      <c r="C53" s="44">
        <v>135453</v>
      </c>
      <c r="D53" s="150">
        <v>230945</v>
      </c>
      <c r="E53" s="44">
        <v>0</v>
      </c>
      <c r="F53" s="151"/>
      <c r="G53" s="55">
        <f t="shared" si="0"/>
        <v>135453</v>
      </c>
      <c r="H53" s="55">
        <f t="shared" si="1"/>
        <v>230945</v>
      </c>
      <c r="I53" s="56">
        <f t="shared" si="2"/>
        <v>0.75</v>
      </c>
      <c r="J53" s="57">
        <f t="shared" si="3"/>
        <v>0</v>
      </c>
      <c r="K53" s="58">
        <f t="shared" si="15"/>
        <v>0</v>
      </c>
      <c r="L53" s="58"/>
      <c r="M53" s="58"/>
      <c r="O53" s="45">
        <f t="shared" si="16"/>
        <v>0</v>
      </c>
      <c r="P53" s="200">
        <v>5304</v>
      </c>
      <c r="Q53" s="200" t="s">
        <v>102</v>
      </c>
      <c r="R53" s="202">
        <v>135453</v>
      </c>
      <c r="S53" s="202">
        <v>230945</v>
      </c>
      <c r="T53" s="201"/>
      <c r="U53" s="201">
        <v>135453</v>
      </c>
      <c r="V53" s="201">
        <f t="shared" si="6"/>
        <v>0</v>
      </c>
      <c r="W53" s="201">
        <v>230945</v>
      </c>
      <c r="X53" s="201">
        <f t="shared" si="7"/>
        <v>0</v>
      </c>
      <c r="AA53" s="45" t="str">
        <f t="shared" si="8"/>
        <v>Mayor 13</v>
      </c>
      <c r="AB53" s="45" t="str">
        <f t="shared" si="9"/>
        <v/>
      </c>
      <c r="AC53" s="45" t="str">
        <f t="shared" si="10"/>
        <v/>
      </c>
      <c r="AD53" s="45" t="str">
        <f t="shared" si="11"/>
        <v/>
      </c>
    </row>
    <row r="54" spans="1:30" s="45" customFormat="1" ht="13.8" x14ac:dyDescent="0.25">
      <c r="A54" s="71">
        <v>5401</v>
      </c>
      <c r="B54" s="72" t="s">
        <v>233</v>
      </c>
      <c r="C54" s="44">
        <v>0</v>
      </c>
      <c r="D54" s="150">
        <v>0</v>
      </c>
      <c r="E54" s="44">
        <v>0</v>
      </c>
      <c r="F54" s="151"/>
      <c r="G54" s="55">
        <f t="shared" si="0"/>
        <v>0</v>
      </c>
      <c r="H54" s="55">
        <f t="shared" si="1"/>
        <v>0</v>
      </c>
      <c r="I54" s="56">
        <f t="shared" si="2"/>
        <v>1</v>
      </c>
      <c r="J54" s="57">
        <f t="shared" si="3"/>
        <v>1</v>
      </c>
      <c r="K54" s="58">
        <f>I54*J54</f>
        <v>1</v>
      </c>
      <c r="L54" s="59"/>
      <c r="M54" s="59"/>
      <c r="O54" s="45">
        <f t="shared" si="16"/>
        <v>0</v>
      </c>
      <c r="P54" s="200">
        <v>5401</v>
      </c>
      <c r="Q54" s="200" t="s">
        <v>233</v>
      </c>
      <c r="R54" s="202">
        <v>0</v>
      </c>
      <c r="S54" s="202">
        <v>0</v>
      </c>
      <c r="T54" s="201"/>
      <c r="U54" s="201">
        <v>0</v>
      </c>
      <c r="V54" s="201">
        <f t="shared" si="6"/>
        <v>0</v>
      </c>
      <c r="W54" s="201">
        <v>0</v>
      </c>
      <c r="X54" s="201">
        <f t="shared" si="7"/>
        <v>0</v>
      </c>
      <c r="AA54" s="45" t="str">
        <f t="shared" si="8"/>
        <v/>
      </c>
      <c r="AB54" s="45" t="str">
        <f t="shared" si="9"/>
        <v/>
      </c>
      <c r="AC54" s="45" t="str">
        <f t="shared" si="10"/>
        <v>= 13 11</v>
      </c>
      <c r="AD54" s="45" t="str">
        <f t="shared" si="11"/>
        <v/>
      </c>
    </row>
    <row r="55" spans="1:30" s="45" customFormat="1" ht="13.8" x14ac:dyDescent="0.25">
      <c r="A55" s="71">
        <v>5402</v>
      </c>
      <c r="B55" s="72" t="s">
        <v>142</v>
      </c>
      <c r="C55" s="44">
        <v>0</v>
      </c>
      <c r="D55" s="150">
        <v>0</v>
      </c>
      <c r="E55" s="44">
        <v>0</v>
      </c>
      <c r="F55" s="151"/>
      <c r="G55" s="55">
        <f t="shared" si="0"/>
        <v>0</v>
      </c>
      <c r="H55" s="55">
        <f t="shared" si="1"/>
        <v>0</v>
      </c>
      <c r="I55" s="56">
        <f t="shared" si="2"/>
        <v>1</v>
      </c>
      <c r="J55" s="57">
        <f t="shared" si="3"/>
        <v>1</v>
      </c>
      <c r="K55" s="58">
        <f>I55*J55</f>
        <v>1</v>
      </c>
      <c r="L55" s="59"/>
      <c r="M55" s="59"/>
      <c r="O55" s="45">
        <f t="shared" si="16"/>
        <v>0</v>
      </c>
      <c r="P55" s="200">
        <v>5402</v>
      </c>
      <c r="Q55" s="200" t="s">
        <v>142</v>
      </c>
      <c r="R55" s="202">
        <v>0</v>
      </c>
      <c r="S55" s="202">
        <v>0</v>
      </c>
      <c r="T55" s="201"/>
      <c r="U55" s="201">
        <v>0</v>
      </c>
      <c r="V55" s="201">
        <f t="shared" si="6"/>
        <v>0</v>
      </c>
      <c r="W55" s="201">
        <v>0</v>
      </c>
      <c r="X55" s="201">
        <f t="shared" si="7"/>
        <v>0</v>
      </c>
      <c r="AA55" s="45" t="str">
        <f t="shared" si="8"/>
        <v/>
      </c>
      <c r="AB55" s="45" t="str">
        <f t="shared" si="9"/>
        <v/>
      </c>
      <c r="AC55" s="45" t="str">
        <f t="shared" si="10"/>
        <v>= 13 11</v>
      </c>
      <c r="AD55" s="45" t="str">
        <f t="shared" si="11"/>
        <v/>
      </c>
    </row>
    <row r="56" spans="1:30" s="45" customFormat="1" ht="13.8" x14ac:dyDescent="0.25">
      <c r="A56" s="71">
        <v>5403</v>
      </c>
      <c r="B56" s="72" t="s">
        <v>253</v>
      </c>
      <c r="C56" s="44">
        <v>44124</v>
      </c>
      <c r="D56" s="150">
        <v>0</v>
      </c>
      <c r="E56" s="44">
        <v>0</v>
      </c>
      <c r="F56" s="151"/>
      <c r="G56" s="55">
        <f t="shared" si="0"/>
        <v>44124</v>
      </c>
      <c r="H56" s="55">
        <f t="shared" si="1"/>
        <v>0</v>
      </c>
      <c r="I56" s="56">
        <f t="shared" si="2"/>
        <v>1</v>
      </c>
      <c r="J56" s="57">
        <f t="shared" si="3"/>
        <v>1</v>
      </c>
      <c r="K56" s="58">
        <f>I56*J56</f>
        <v>1</v>
      </c>
      <c r="L56" s="58"/>
      <c r="M56" s="58"/>
      <c r="O56" s="45">
        <f t="shared" si="16"/>
        <v>0</v>
      </c>
      <c r="P56" s="200">
        <v>5403</v>
      </c>
      <c r="Q56" s="200" t="s">
        <v>253</v>
      </c>
      <c r="R56" s="202">
        <v>44124</v>
      </c>
      <c r="S56" s="202">
        <v>0</v>
      </c>
      <c r="T56" s="201"/>
      <c r="U56" s="201">
        <v>44124</v>
      </c>
      <c r="V56" s="201">
        <f t="shared" si="6"/>
        <v>0</v>
      </c>
      <c r="W56" s="201">
        <v>0</v>
      </c>
      <c r="X56" s="201">
        <f t="shared" si="7"/>
        <v>0</v>
      </c>
      <c r="AA56" s="45" t="str">
        <f t="shared" si="8"/>
        <v/>
      </c>
      <c r="AB56" s="45" t="str">
        <f t="shared" si="9"/>
        <v>Mayor 11</v>
      </c>
      <c r="AC56" s="45" t="str">
        <f t="shared" si="10"/>
        <v/>
      </c>
      <c r="AD56" s="45" t="str">
        <f t="shared" si="11"/>
        <v>Extingue en 13</v>
      </c>
    </row>
    <row r="57" spans="1:30" s="45" customFormat="1" ht="13.8" x14ac:dyDescent="0.25">
      <c r="A57" s="71">
        <v>5404</v>
      </c>
      <c r="B57" s="72" t="s">
        <v>247</v>
      </c>
      <c r="C57" s="44">
        <v>0</v>
      </c>
      <c r="D57" s="150">
        <v>0</v>
      </c>
      <c r="E57" s="44">
        <v>0</v>
      </c>
      <c r="F57" s="151"/>
      <c r="G57" s="55">
        <f t="shared" si="0"/>
        <v>0</v>
      </c>
      <c r="H57" s="55">
        <f t="shared" si="1"/>
        <v>0</v>
      </c>
      <c r="I57" s="56">
        <f t="shared" si="2"/>
        <v>1</v>
      </c>
      <c r="J57" s="57">
        <f t="shared" si="3"/>
        <v>1</v>
      </c>
      <c r="K57" s="58">
        <f t="shared" ref="K57:K63" si="17">I57*J57</f>
        <v>1</v>
      </c>
      <c r="L57" s="59"/>
      <c r="M57" s="59"/>
      <c r="O57" s="45">
        <f t="shared" si="16"/>
        <v>0</v>
      </c>
      <c r="P57" s="200">
        <v>5404</v>
      </c>
      <c r="Q57" s="200" t="s">
        <v>247</v>
      </c>
      <c r="R57" s="202">
        <v>0</v>
      </c>
      <c r="S57" s="202">
        <v>0</v>
      </c>
      <c r="T57" s="201"/>
      <c r="U57" s="201">
        <v>0</v>
      </c>
      <c r="V57" s="201">
        <f t="shared" si="6"/>
        <v>0</v>
      </c>
      <c r="W57" s="201">
        <v>0</v>
      </c>
      <c r="X57" s="201">
        <f t="shared" si="7"/>
        <v>0</v>
      </c>
      <c r="AA57" s="45" t="str">
        <f t="shared" si="8"/>
        <v/>
      </c>
      <c r="AB57" s="45" t="str">
        <f t="shared" si="9"/>
        <v/>
      </c>
      <c r="AC57" s="45" t="str">
        <f t="shared" si="10"/>
        <v>= 13 11</v>
      </c>
      <c r="AD57" s="45" t="str">
        <f t="shared" si="11"/>
        <v/>
      </c>
    </row>
    <row r="58" spans="1:30" s="45" customFormat="1" ht="13.8" x14ac:dyDescent="0.25">
      <c r="A58" s="71">
        <v>5405</v>
      </c>
      <c r="B58" s="72" t="s">
        <v>144</v>
      </c>
      <c r="C58" s="44">
        <v>589325</v>
      </c>
      <c r="D58" s="150">
        <v>927862</v>
      </c>
      <c r="E58" s="44">
        <v>0</v>
      </c>
      <c r="F58" s="151"/>
      <c r="G58" s="55">
        <f t="shared" si="0"/>
        <v>589325</v>
      </c>
      <c r="H58" s="55">
        <f t="shared" si="1"/>
        <v>927862</v>
      </c>
      <c r="I58" s="56">
        <f t="shared" si="2"/>
        <v>0.75</v>
      </c>
      <c r="J58" s="57">
        <f t="shared" si="3"/>
        <v>0</v>
      </c>
      <c r="K58" s="58">
        <f t="shared" si="17"/>
        <v>0</v>
      </c>
      <c r="L58" s="59"/>
      <c r="M58" s="59"/>
      <c r="O58" s="45">
        <f t="shared" si="16"/>
        <v>0</v>
      </c>
      <c r="P58" s="200">
        <v>5405</v>
      </c>
      <c r="Q58" s="200" t="s">
        <v>144</v>
      </c>
      <c r="R58" s="202">
        <v>589325</v>
      </c>
      <c r="S58" s="202">
        <v>927862</v>
      </c>
      <c r="T58" s="201"/>
      <c r="U58" s="201">
        <v>589325</v>
      </c>
      <c r="V58" s="201">
        <f t="shared" si="6"/>
        <v>0</v>
      </c>
      <c r="W58" s="201">
        <v>927862</v>
      </c>
      <c r="X58" s="201">
        <f t="shared" si="7"/>
        <v>0</v>
      </c>
      <c r="AA58" s="45" t="str">
        <f t="shared" si="8"/>
        <v>Mayor 13</v>
      </c>
      <c r="AB58" s="45" t="str">
        <f t="shared" si="9"/>
        <v/>
      </c>
      <c r="AC58" s="45" t="str">
        <f t="shared" si="10"/>
        <v/>
      </c>
      <c r="AD58" s="45" t="str">
        <f t="shared" si="11"/>
        <v/>
      </c>
    </row>
    <row r="59" spans="1:30" s="45" customFormat="1" ht="13.8" x14ac:dyDescent="0.25">
      <c r="A59" s="71">
        <v>5501</v>
      </c>
      <c r="B59" s="72" t="s">
        <v>85</v>
      </c>
      <c r="C59" s="44">
        <v>0</v>
      </c>
      <c r="D59" s="150">
        <v>0</v>
      </c>
      <c r="E59" s="44">
        <v>0</v>
      </c>
      <c r="F59" s="151"/>
      <c r="G59" s="55">
        <f t="shared" si="0"/>
        <v>0</v>
      </c>
      <c r="H59" s="55">
        <f t="shared" si="1"/>
        <v>0</v>
      </c>
      <c r="I59" s="56">
        <f t="shared" si="2"/>
        <v>1</v>
      </c>
      <c r="J59" s="57">
        <f t="shared" si="3"/>
        <v>1</v>
      </c>
      <c r="K59" s="58">
        <f t="shared" si="17"/>
        <v>1</v>
      </c>
      <c r="L59" s="59"/>
      <c r="M59" s="59"/>
      <c r="O59" s="45">
        <f t="shared" si="16"/>
        <v>0</v>
      </c>
      <c r="P59" s="200">
        <v>5501</v>
      </c>
      <c r="Q59" s="200" t="s">
        <v>85</v>
      </c>
      <c r="R59" s="202">
        <v>0</v>
      </c>
      <c r="S59" s="202">
        <v>0</v>
      </c>
      <c r="T59" s="201"/>
      <c r="U59" s="201">
        <v>0</v>
      </c>
      <c r="V59" s="201">
        <f t="shared" si="6"/>
        <v>0</v>
      </c>
      <c r="W59" s="201">
        <v>0</v>
      </c>
      <c r="X59" s="201">
        <f t="shared" si="7"/>
        <v>0</v>
      </c>
      <c r="AA59" s="45" t="str">
        <f t="shared" si="8"/>
        <v/>
      </c>
      <c r="AB59" s="45" t="str">
        <f t="shared" si="9"/>
        <v/>
      </c>
      <c r="AC59" s="45" t="str">
        <f t="shared" si="10"/>
        <v>= 13 11</v>
      </c>
      <c r="AD59" s="45" t="str">
        <f t="shared" si="11"/>
        <v/>
      </c>
    </row>
    <row r="60" spans="1:30" s="45" customFormat="1" ht="13.8" x14ac:dyDescent="0.25">
      <c r="A60" s="71">
        <v>5502</v>
      </c>
      <c r="B60" s="72" t="s">
        <v>29</v>
      </c>
      <c r="C60" s="44">
        <v>0</v>
      </c>
      <c r="D60" s="150">
        <v>0</v>
      </c>
      <c r="E60" s="44">
        <v>0</v>
      </c>
      <c r="F60" s="151"/>
      <c r="G60" s="55">
        <f t="shared" si="0"/>
        <v>0</v>
      </c>
      <c r="H60" s="55">
        <f t="shared" si="1"/>
        <v>0</v>
      </c>
      <c r="I60" s="56">
        <f t="shared" si="2"/>
        <v>1</v>
      </c>
      <c r="J60" s="57">
        <f t="shared" si="3"/>
        <v>1</v>
      </c>
      <c r="K60" s="58">
        <f t="shared" si="17"/>
        <v>1</v>
      </c>
      <c r="L60" s="59"/>
      <c r="M60" s="59"/>
      <c r="P60" s="200">
        <v>5502</v>
      </c>
      <c r="Q60" s="200" t="s">
        <v>457</v>
      </c>
      <c r="R60" s="202">
        <v>0</v>
      </c>
      <c r="S60" s="202">
        <v>0</v>
      </c>
      <c r="T60" s="201"/>
      <c r="U60" s="201">
        <v>0</v>
      </c>
      <c r="V60" s="201">
        <f t="shared" si="6"/>
        <v>0</v>
      </c>
      <c r="W60" s="201">
        <v>0</v>
      </c>
      <c r="X60" s="201">
        <f t="shared" si="7"/>
        <v>0</v>
      </c>
      <c r="AA60" s="45" t="str">
        <f t="shared" si="8"/>
        <v/>
      </c>
      <c r="AB60" s="45" t="str">
        <f t="shared" si="9"/>
        <v/>
      </c>
      <c r="AC60" s="45" t="str">
        <f t="shared" si="10"/>
        <v>= 13 11</v>
      </c>
      <c r="AD60" s="45" t="str">
        <f t="shared" si="11"/>
        <v/>
      </c>
    </row>
    <row r="61" spans="1:30" s="45" customFormat="1" ht="13.8" x14ac:dyDescent="0.25">
      <c r="A61" s="71">
        <v>5503</v>
      </c>
      <c r="B61" s="72" t="s">
        <v>214</v>
      </c>
      <c r="C61" s="44">
        <v>0</v>
      </c>
      <c r="D61" s="150">
        <v>0</v>
      </c>
      <c r="E61" s="44">
        <v>0</v>
      </c>
      <c r="F61" s="151"/>
      <c r="G61" s="55">
        <f t="shared" si="0"/>
        <v>0</v>
      </c>
      <c r="H61" s="55">
        <f t="shared" si="1"/>
        <v>0</v>
      </c>
      <c r="I61" s="56">
        <f t="shared" si="2"/>
        <v>1</v>
      </c>
      <c r="J61" s="57">
        <f t="shared" si="3"/>
        <v>1</v>
      </c>
      <c r="K61" s="58">
        <f t="shared" si="17"/>
        <v>1</v>
      </c>
      <c r="L61" s="59"/>
      <c r="M61" s="59"/>
      <c r="O61" s="45">
        <f t="shared" ref="O61:O71" si="18">(Q61=B61)-1</f>
        <v>0</v>
      </c>
      <c r="P61" s="200">
        <v>5503</v>
      </c>
      <c r="Q61" s="200" t="s">
        <v>214</v>
      </c>
      <c r="R61" s="202">
        <v>0</v>
      </c>
      <c r="S61" s="202">
        <v>0</v>
      </c>
      <c r="T61" s="201"/>
      <c r="U61" s="201">
        <v>0</v>
      </c>
      <c r="V61" s="201">
        <f t="shared" si="6"/>
        <v>0</v>
      </c>
      <c r="W61" s="201">
        <v>0</v>
      </c>
      <c r="X61" s="201">
        <f t="shared" si="7"/>
        <v>0</v>
      </c>
      <c r="AA61" s="45" t="str">
        <f t="shared" si="8"/>
        <v/>
      </c>
      <c r="AB61" s="45" t="str">
        <f t="shared" si="9"/>
        <v/>
      </c>
      <c r="AC61" s="45" t="str">
        <f t="shared" si="10"/>
        <v>= 13 11</v>
      </c>
      <c r="AD61" s="45" t="str">
        <f t="shared" si="11"/>
        <v/>
      </c>
    </row>
    <row r="62" spans="1:30" s="45" customFormat="1" ht="13.8" x14ac:dyDescent="0.25">
      <c r="A62" s="71">
        <v>5504</v>
      </c>
      <c r="B62" s="72" t="s">
        <v>80</v>
      </c>
      <c r="C62" s="44">
        <v>0</v>
      </c>
      <c r="D62" s="150">
        <v>0</v>
      </c>
      <c r="E62" s="44">
        <v>0</v>
      </c>
      <c r="F62" s="151"/>
      <c r="G62" s="55">
        <f t="shared" si="0"/>
        <v>0</v>
      </c>
      <c r="H62" s="55">
        <f t="shared" si="1"/>
        <v>0</v>
      </c>
      <c r="I62" s="56">
        <f t="shared" si="2"/>
        <v>1</v>
      </c>
      <c r="J62" s="57">
        <f t="shared" si="3"/>
        <v>1</v>
      </c>
      <c r="K62" s="58">
        <f t="shared" si="17"/>
        <v>1</v>
      </c>
      <c r="L62" s="59"/>
      <c r="M62" s="59"/>
      <c r="O62" s="45">
        <f t="shared" si="18"/>
        <v>0</v>
      </c>
      <c r="P62" s="200">
        <v>5504</v>
      </c>
      <c r="Q62" s="200" t="s">
        <v>80</v>
      </c>
      <c r="R62" s="202">
        <v>0</v>
      </c>
      <c r="S62" s="202">
        <v>0</v>
      </c>
      <c r="T62" s="201"/>
      <c r="U62" s="201">
        <v>0</v>
      </c>
      <c r="V62" s="201">
        <f t="shared" si="6"/>
        <v>0</v>
      </c>
      <c r="W62" s="201">
        <v>0</v>
      </c>
      <c r="X62" s="201">
        <f t="shared" si="7"/>
        <v>0</v>
      </c>
      <c r="AA62" s="45" t="str">
        <f t="shared" si="8"/>
        <v/>
      </c>
      <c r="AB62" s="45" t="str">
        <f t="shared" si="9"/>
        <v/>
      </c>
      <c r="AC62" s="45" t="str">
        <f t="shared" si="10"/>
        <v>= 13 11</v>
      </c>
      <c r="AD62" s="45" t="str">
        <f t="shared" si="11"/>
        <v/>
      </c>
    </row>
    <row r="63" spans="1:30" s="45" customFormat="1" ht="13.8" x14ac:dyDescent="0.25">
      <c r="A63" s="71">
        <v>5506</v>
      </c>
      <c r="B63" s="72" t="s">
        <v>158</v>
      </c>
      <c r="C63" s="44">
        <v>0</v>
      </c>
      <c r="D63" s="150">
        <v>1159787</v>
      </c>
      <c r="E63" s="44">
        <v>0</v>
      </c>
      <c r="F63" s="151"/>
      <c r="G63" s="55">
        <f t="shared" si="0"/>
        <v>0</v>
      </c>
      <c r="H63" s="55">
        <f t="shared" si="1"/>
        <v>1159787</v>
      </c>
      <c r="I63" s="56">
        <f t="shared" si="2"/>
        <v>0.75</v>
      </c>
      <c r="J63" s="57">
        <f t="shared" si="3"/>
        <v>0</v>
      </c>
      <c r="K63" s="58">
        <f t="shared" si="17"/>
        <v>0</v>
      </c>
      <c r="L63" s="58"/>
      <c r="M63" s="58"/>
      <c r="O63" s="45">
        <f t="shared" si="18"/>
        <v>0</v>
      </c>
      <c r="P63" s="200">
        <v>5506</v>
      </c>
      <c r="Q63" s="200" t="s">
        <v>158</v>
      </c>
      <c r="R63" s="202">
        <v>0</v>
      </c>
      <c r="S63" s="202">
        <v>1159787</v>
      </c>
      <c r="T63" s="201"/>
      <c r="U63" s="201">
        <v>0</v>
      </c>
      <c r="V63" s="201">
        <f t="shared" si="6"/>
        <v>0</v>
      </c>
      <c r="W63" s="201">
        <v>1159787</v>
      </c>
      <c r="X63" s="201">
        <f t="shared" si="7"/>
        <v>0</v>
      </c>
      <c r="AA63" s="45" t="str">
        <f t="shared" si="8"/>
        <v>Mayor 13</v>
      </c>
      <c r="AB63" s="45" t="str">
        <f t="shared" si="9"/>
        <v/>
      </c>
      <c r="AC63" s="45" t="str">
        <f t="shared" si="10"/>
        <v/>
      </c>
      <c r="AD63" s="45" t="str">
        <f t="shared" si="11"/>
        <v/>
      </c>
    </row>
    <row r="64" spans="1:30" s="45" customFormat="1" ht="13.8" x14ac:dyDescent="0.25">
      <c r="A64" s="71">
        <v>5601</v>
      </c>
      <c r="B64" s="72" t="s">
        <v>94</v>
      </c>
      <c r="C64" s="44">
        <v>0</v>
      </c>
      <c r="D64" s="150">
        <v>0</v>
      </c>
      <c r="E64" s="44">
        <v>0</v>
      </c>
      <c r="F64" s="151"/>
      <c r="G64" s="55">
        <f t="shared" si="0"/>
        <v>0</v>
      </c>
      <c r="H64" s="55">
        <f t="shared" si="1"/>
        <v>0</v>
      </c>
      <c r="I64" s="56">
        <f t="shared" si="2"/>
        <v>1</v>
      </c>
      <c r="J64" s="57">
        <f t="shared" si="3"/>
        <v>1</v>
      </c>
      <c r="K64" s="58">
        <f t="shared" ref="K64:K69" si="19">I64*J64</f>
        <v>1</v>
      </c>
      <c r="L64" s="59"/>
      <c r="M64" s="59"/>
      <c r="O64" s="45">
        <f t="shared" si="18"/>
        <v>0</v>
      </c>
      <c r="P64" s="200">
        <v>5601</v>
      </c>
      <c r="Q64" s="200" t="s">
        <v>94</v>
      </c>
      <c r="R64" s="202">
        <v>0</v>
      </c>
      <c r="S64" s="202">
        <v>0</v>
      </c>
      <c r="T64" s="201"/>
      <c r="U64" s="201">
        <v>0</v>
      </c>
      <c r="V64" s="201">
        <f t="shared" si="6"/>
        <v>0</v>
      </c>
      <c r="W64" s="201">
        <v>0</v>
      </c>
      <c r="X64" s="201">
        <f t="shared" si="7"/>
        <v>0</v>
      </c>
      <c r="AA64" s="45" t="str">
        <f t="shared" si="8"/>
        <v/>
      </c>
      <c r="AB64" s="45" t="str">
        <f t="shared" si="9"/>
        <v/>
      </c>
      <c r="AC64" s="45" t="str">
        <f t="shared" si="10"/>
        <v>= 13 11</v>
      </c>
      <c r="AD64" s="45" t="str">
        <f t="shared" si="11"/>
        <v/>
      </c>
    </row>
    <row r="65" spans="1:30" s="45" customFormat="1" ht="13.8" x14ac:dyDescent="0.25">
      <c r="A65" s="71">
        <v>5602</v>
      </c>
      <c r="B65" s="72" t="s">
        <v>159</v>
      </c>
      <c r="C65" s="44">
        <v>703820</v>
      </c>
      <c r="D65" s="150">
        <v>0</v>
      </c>
      <c r="E65" s="44">
        <v>0</v>
      </c>
      <c r="F65" s="151"/>
      <c r="G65" s="55">
        <f t="shared" si="0"/>
        <v>703820</v>
      </c>
      <c r="H65" s="55">
        <f t="shared" si="1"/>
        <v>0</v>
      </c>
      <c r="I65" s="56">
        <f t="shared" si="2"/>
        <v>1</v>
      </c>
      <c r="J65" s="57">
        <f t="shared" si="3"/>
        <v>1</v>
      </c>
      <c r="K65" s="58">
        <f t="shared" si="19"/>
        <v>1</v>
      </c>
      <c r="L65" s="59"/>
      <c r="M65" s="59"/>
      <c r="O65" s="45">
        <f t="shared" si="18"/>
        <v>0</v>
      </c>
      <c r="P65" s="200">
        <v>5602</v>
      </c>
      <c r="Q65" s="200" t="s">
        <v>159</v>
      </c>
      <c r="R65" s="202">
        <v>703820</v>
      </c>
      <c r="S65" s="202">
        <v>0</v>
      </c>
      <c r="T65" s="201"/>
      <c r="U65" s="201">
        <v>703820</v>
      </c>
      <c r="V65" s="201">
        <f t="shared" si="6"/>
        <v>0</v>
      </c>
      <c r="W65" s="201">
        <v>0</v>
      </c>
      <c r="X65" s="201">
        <f t="shared" si="7"/>
        <v>0</v>
      </c>
      <c r="AA65" s="45" t="str">
        <f t="shared" si="8"/>
        <v/>
      </c>
      <c r="AB65" s="45" t="str">
        <f t="shared" si="9"/>
        <v>Mayor 11</v>
      </c>
      <c r="AC65" s="45" t="str">
        <f t="shared" si="10"/>
        <v/>
      </c>
      <c r="AD65" s="45" t="str">
        <f t="shared" si="11"/>
        <v>Extingue en 13</v>
      </c>
    </row>
    <row r="66" spans="1:30" s="45" customFormat="1" ht="13.8" x14ac:dyDescent="0.25">
      <c r="A66" s="71">
        <v>5603</v>
      </c>
      <c r="B66" s="72" t="s">
        <v>244</v>
      </c>
      <c r="C66" s="44">
        <v>4676561</v>
      </c>
      <c r="D66" s="150">
        <v>7644295</v>
      </c>
      <c r="E66" s="44">
        <v>0</v>
      </c>
      <c r="F66" s="151"/>
      <c r="G66" s="55">
        <f t="shared" ref="G66:G129" si="20">C66+E66</f>
        <v>4676561</v>
      </c>
      <c r="H66" s="55">
        <f t="shared" ref="H66:H129" si="21">D66+F66</f>
        <v>7644295</v>
      </c>
      <c r="I66" s="56">
        <f t="shared" ref="I66:I129" si="22">IF(H66=0,1,0.75)</f>
        <v>0.75</v>
      </c>
      <c r="J66" s="57">
        <f t="shared" ref="J66:J129" si="23">IF(H66=0,1,IF(H66&gt;G66,0,(G66-H66)/G66))</f>
        <v>0</v>
      </c>
      <c r="K66" s="58">
        <f t="shared" si="19"/>
        <v>0</v>
      </c>
      <c r="L66" s="59"/>
      <c r="M66" s="59"/>
      <c r="O66" s="45">
        <f t="shared" si="18"/>
        <v>0</v>
      </c>
      <c r="P66" s="200">
        <v>5603</v>
      </c>
      <c r="Q66" s="200" t="s">
        <v>244</v>
      </c>
      <c r="R66" s="202">
        <v>4676561</v>
      </c>
      <c r="S66" s="202">
        <v>7644295</v>
      </c>
      <c r="T66" s="201"/>
      <c r="U66" s="201">
        <v>4676561</v>
      </c>
      <c r="V66" s="201">
        <f t="shared" si="6"/>
        <v>0</v>
      </c>
      <c r="W66" s="201">
        <v>7644295</v>
      </c>
      <c r="X66" s="201">
        <f t="shared" si="7"/>
        <v>0</v>
      </c>
      <c r="AA66" s="45" t="str">
        <f t="shared" si="8"/>
        <v>Mayor 13</v>
      </c>
      <c r="AB66" s="45" t="str">
        <f t="shared" si="9"/>
        <v/>
      </c>
      <c r="AC66" s="45" t="str">
        <f t="shared" si="10"/>
        <v/>
      </c>
      <c r="AD66" s="45" t="str">
        <f t="shared" si="11"/>
        <v/>
      </c>
    </row>
    <row r="67" spans="1:30" s="45" customFormat="1" ht="13.8" x14ac:dyDescent="0.25">
      <c r="A67" s="71">
        <v>5604</v>
      </c>
      <c r="B67" s="72" t="s">
        <v>204</v>
      </c>
      <c r="C67" s="44">
        <v>0</v>
      </c>
      <c r="D67" s="150">
        <v>0</v>
      </c>
      <c r="E67" s="44">
        <v>0</v>
      </c>
      <c r="F67" s="151"/>
      <c r="G67" s="55">
        <f t="shared" si="20"/>
        <v>0</v>
      </c>
      <c r="H67" s="55">
        <f t="shared" si="21"/>
        <v>0</v>
      </c>
      <c r="I67" s="56">
        <f t="shared" si="22"/>
        <v>1</v>
      </c>
      <c r="J67" s="57">
        <f t="shared" si="23"/>
        <v>1</v>
      </c>
      <c r="K67" s="58">
        <f t="shared" si="19"/>
        <v>1</v>
      </c>
      <c r="L67" s="59"/>
      <c r="M67" s="59"/>
      <c r="O67" s="45">
        <f t="shared" si="18"/>
        <v>0</v>
      </c>
      <c r="P67" s="200">
        <v>5604</v>
      </c>
      <c r="Q67" s="200" t="s">
        <v>204</v>
      </c>
      <c r="R67" s="202">
        <v>0</v>
      </c>
      <c r="S67" s="202">
        <v>0</v>
      </c>
      <c r="T67" s="201"/>
      <c r="U67" s="201">
        <v>0</v>
      </c>
      <c r="V67" s="201">
        <f t="shared" ref="V67:V130" si="24">+U67-R67</f>
        <v>0</v>
      </c>
      <c r="W67" s="201">
        <v>0</v>
      </c>
      <c r="X67" s="201">
        <f t="shared" ref="X67:X130" si="25">+W67-S67</f>
        <v>0</v>
      </c>
      <c r="AA67" s="45" t="str">
        <f t="shared" ref="AA67:AA130" si="26">IF(H67&gt;G67,"Mayor 13","")</f>
        <v/>
      </c>
      <c r="AB67" s="45" t="str">
        <f t="shared" ref="AB67:AB130" si="27">IF(G67&gt;H67,"Mayor 11","")</f>
        <v/>
      </c>
      <c r="AC67" s="45" t="str">
        <f t="shared" ref="AC67:AC130" si="28">IF(G67=H67,"= 13 11","")</f>
        <v>= 13 11</v>
      </c>
      <c r="AD67" s="45" t="str">
        <f t="shared" ref="AD67:AD130" si="29">IF(AND(H67=0,G67&gt;0),"Extingue en 13","")</f>
        <v/>
      </c>
    </row>
    <row r="68" spans="1:30" s="45" customFormat="1" ht="13.8" x14ac:dyDescent="0.25">
      <c r="A68" s="71">
        <v>5605</v>
      </c>
      <c r="B68" s="72" t="s">
        <v>90</v>
      </c>
      <c r="C68" s="44">
        <v>89723</v>
      </c>
      <c r="D68" s="150">
        <v>140706</v>
      </c>
      <c r="E68" s="44">
        <v>0</v>
      </c>
      <c r="F68" s="151"/>
      <c r="G68" s="55">
        <f t="shared" si="20"/>
        <v>89723</v>
      </c>
      <c r="H68" s="55">
        <f t="shared" si="21"/>
        <v>140706</v>
      </c>
      <c r="I68" s="56">
        <f t="shared" si="22"/>
        <v>0.75</v>
      </c>
      <c r="J68" s="57">
        <f t="shared" si="23"/>
        <v>0</v>
      </c>
      <c r="K68" s="58">
        <f t="shared" si="19"/>
        <v>0</v>
      </c>
      <c r="L68" s="59"/>
      <c r="M68" s="59"/>
      <c r="O68" s="45">
        <f t="shared" si="18"/>
        <v>0</v>
      </c>
      <c r="P68" s="200">
        <v>5605</v>
      </c>
      <c r="Q68" s="200" t="s">
        <v>90</v>
      </c>
      <c r="R68" s="202">
        <v>89723</v>
      </c>
      <c r="S68" s="202">
        <v>140706</v>
      </c>
      <c r="T68" s="201"/>
      <c r="U68" s="201">
        <v>89723</v>
      </c>
      <c r="V68" s="201">
        <f t="shared" si="24"/>
        <v>0</v>
      </c>
      <c r="W68" s="201">
        <v>140706</v>
      </c>
      <c r="X68" s="201">
        <f t="shared" si="25"/>
        <v>0</v>
      </c>
      <c r="AA68" s="45" t="str">
        <f t="shared" si="26"/>
        <v>Mayor 13</v>
      </c>
      <c r="AB68" s="45" t="str">
        <f t="shared" si="27"/>
        <v/>
      </c>
      <c r="AC68" s="45" t="str">
        <f t="shared" si="28"/>
        <v/>
      </c>
      <c r="AD68" s="45" t="str">
        <f t="shared" si="29"/>
        <v/>
      </c>
    </row>
    <row r="69" spans="1:30" s="45" customFormat="1" ht="13.8" x14ac:dyDescent="0.25">
      <c r="A69" s="71">
        <v>5606</v>
      </c>
      <c r="B69" s="72" t="s">
        <v>99</v>
      </c>
      <c r="C69" s="44">
        <v>0</v>
      </c>
      <c r="D69" s="150">
        <v>0</v>
      </c>
      <c r="E69" s="44">
        <v>0</v>
      </c>
      <c r="F69" s="151"/>
      <c r="G69" s="55">
        <f t="shared" si="20"/>
        <v>0</v>
      </c>
      <c r="H69" s="55">
        <f t="shared" si="21"/>
        <v>0</v>
      </c>
      <c r="I69" s="56">
        <f t="shared" si="22"/>
        <v>1</v>
      </c>
      <c r="J69" s="57">
        <f t="shared" si="23"/>
        <v>1</v>
      </c>
      <c r="K69" s="58">
        <f t="shared" si="19"/>
        <v>1</v>
      </c>
      <c r="L69" s="59"/>
      <c r="M69" s="59"/>
      <c r="O69" s="45">
        <f t="shared" si="18"/>
        <v>0</v>
      </c>
      <c r="P69" s="200">
        <v>5606</v>
      </c>
      <c r="Q69" s="200" t="s">
        <v>99</v>
      </c>
      <c r="R69" s="202">
        <v>0</v>
      </c>
      <c r="S69" s="202">
        <v>0</v>
      </c>
      <c r="T69" s="201"/>
      <c r="U69" s="201">
        <v>0</v>
      </c>
      <c r="V69" s="201">
        <f t="shared" si="24"/>
        <v>0</v>
      </c>
      <c r="W69" s="201">
        <v>0</v>
      </c>
      <c r="X69" s="201">
        <f t="shared" si="25"/>
        <v>0</v>
      </c>
      <c r="AA69" s="45" t="str">
        <f t="shared" si="26"/>
        <v/>
      </c>
      <c r="AB69" s="45" t="str">
        <f t="shared" si="27"/>
        <v/>
      </c>
      <c r="AC69" s="45" t="str">
        <f t="shared" si="28"/>
        <v>= 13 11</v>
      </c>
      <c r="AD69" s="45" t="str">
        <f t="shared" si="29"/>
        <v/>
      </c>
    </row>
    <row r="70" spans="1:30" s="45" customFormat="1" ht="13.8" x14ac:dyDescent="0.25">
      <c r="A70" s="71">
        <v>5701</v>
      </c>
      <c r="B70" s="72" t="s">
        <v>71</v>
      </c>
      <c r="C70" s="44">
        <v>24426032</v>
      </c>
      <c r="D70" s="150">
        <v>2419460</v>
      </c>
      <c r="E70" s="44">
        <v>0</v>
      </c>
      <c r="F70" s="151"/>
      <c r="G70" s="55">
        <f t="shared" si="20"/>
        <v>24426032</v>
      </c>
      <c r="H70" s="55">
        <f t="shared" si="21"/>
        <v>2419460</v>
      </c>
      <c r="I70" s="56">
        <f t="shared" si="22"/>
        <v>0.75</v>
      </c>
      <c r="J70" s="57">
        <f t="shared" si="23"/>
        <v>0.90094748094983257</v>
      </c>
      <c r="K70" s="58">
        <f>+M70</f>
        <v>0.67580019028279603</v>
      </c>
      <c r="L70" s="58">
        <f>(J70-0)/$J$348</f>
        <v>0.90106692037706138</v>
      </c>
      <c r="M70" s="58">
        <f>L70*I70</f>
        <v>0.67580019028279603</v>
      </c>
      <c r="O70" s="45">
        <f t="shared" si="18"/>
        <v>0</v>
      </c>
      <c r="P70" s="200">
        <v>5701</v>
      </c>
      <c r="Q70" s="200" t="s">
        <v>71</v>
      </c>
      <c r="R70" s="202">
        <v>24426032</v>
      </c>
      <c r="S70" s="202">
        <v>2419460</v>
      </c>
      <c r="T70" s="201"/>
      <c r="U70" s="201">
        <v>24426032</v>
      </c>
      <c r="V70" s="201">
        <f t="shared" si="24"/>
        <v>0</v>
      </c>
      <c r="W70" s="201">
        <v>2419460</v>
      </c>
      <c r="X70" s="201">
        <f t="shared" si="25"/>
        <v>0</v>
      </c>
      <c r="AA70" s="45" t="str">
        <f t="shared" si="26"/>
        <v/>
      </c>
      <c r="AB70" s="45" t="str">
        <f t="shared" si="27"/>
        <v>Mayor 11</v>
      </c>
      <c r="AC70" s="45" t="str">
        <f t="shared" si="28"/>
        <v/>
      </c>
      <c r="AD70" s="45" t="str">
        <f t="shared" si="29"/>
        <v/>
      </c>
    </row>
    <row r="71" spans="1:30" s="45" customFormat="1" ht="13.8" x14ac:dyDescent="0.25">
      <c r="A71" s="71">
        <v>5702</v>
      </c>
      <c r="B71" s="72" t="s">
        <v>160</v>
      </c>
      <c r="C71" s="44">
        <v>0</v>
      </c>
      <c r="D71" s="150">
        <v>0</v>
      </c>
      <c r="E71" s="44">
        <v>0</v>
      </c>
      <c r="F71" s="151"/>
      <c r="G71" s="55">
        <f t="shared" si="20"/>
        <v>0</v>
      </c>
      <c r="H71" s="55">
        <f t="shared" si="21"/>
        <v>0</v>
      </c>
      <c r="I71" s="56">
        <f t="shared" si="22"/>
        <v>1</v>
      </c>
      <c r="J71" s="57">
        <f t="shared" si="23"/>
        <v>1</v>
      </c>
      <c r="K71" s="58">
        <f>I71*J71</f>
        <v>1</v>
      </c>
      <c r="L71" s="59"/>
      <c r="M71" s="59"/>
      <c r="O71" s="45">
        <f t="shared" si="18"/>
        <v>0</v>
      </c>
      <c r="P71" s="200">
        <v>5702</v>
      </c>
      <c r="Q71" s="200" t="s">
        <v>160</v>
      </c>
      <c r="R71" s="202">
        <v>0</v>
      </c>
      <c r="S71" s="202">
        <v>0</v>
      </c>
      <c r="T71" s="201"/>
      <c r="U71" s="201">
        <v>0</v>
      </c>
      <c r="V71" s="201">
        <f t="shared" si="24"/>
        <v>0</v>
      </c>
      <c r="W71" s="201">
        <v>0</v>
      </c>
      <c r="X71" s="201">
        <f t="shared" si="25"/>
        <v>0</v>
      </c>
      <c r="AA71" s="45" t="str">
        <f t="shared" si="26"/>
        <v/>
      </c>
      <c r="AB71" s="45" t="str">
        <f t="shared" si="27"/>
        <v/>
      </c>
      <c r="AC71" s="45" t="str">
        <f t="shared" si="28"/>
        <v>= 13 11</v>
      </c>
      <c r="AD71" s="45" t="str">
        <f t="shared" si="29"/>
        <v/>
      </c>
    </row>
    <row r="72" spans="1:30" s="45" customFormat="1" ht="13.8" x14ac:dyDescent="0.25">
      <c r="A72" s="71">
        <v>5703</v>
      </c>
      <c r="B72" s="72" t="s">
        <v>371</v>
      </c>
      <c r="C72" s="44">
        <v>0</v>
      </c>
      <c r="D72" s="150">
        <v>0</v>
      </c>
      <c r="E72" s="44">
        <v>0</v>
      </c>
      <c r="F72" s="151"/>
      <c r="G72" s="55">
        <f t="shared" si="20"/>
        <v>0</v>
      </c>
      <c r="H72" s="55">
        <f t="shared" si="21"/>
        <v>0</v>
      </c>
      <c r="I72" s="56">
        <f t="shared" si="22"/>
        <v>1</v>
      </c>
      <c r="J72" s="57">
        <f t="shared" si="23"/>
        <v>1</v>
      </c>
      <c r="K72" s="58">
        <f>I72*J72</f>
        <v>1</v>
      </c>
      <c r="L72" s="59"/>
      <c r="M72" s="59"/>
      <c r="P72" s="200">
        <v>5703</v>
      </c>
      <c r="Q72" s="200" t="s">
        <v>91</v>
      </c>
      <c r="R72" s="202">
        <v>0</v>
      </c>
      <c r="S72" s="202">
        <v>0</v>
      </c>
      <c r="T72" s="201"/>
      <c r="U72" s="201">
        <v>0</v>
      </c>
      <c r="V72" s="201">
        <f t="shared" si="24"/>
        <v>0</v>
      </c>
      <c r="W72" s="201">
        <v>0</v>
      </c>
      <c r="X72" s="201">
        <f t="shared" si="25"/>
        <v>0</v>
      </c>
      <c r="AA72" s="45" t="str">
        <f t="shared" si="26"/>
        <v/>
      </c>
      <c r="AB72" s="45" t="str">
        <f t="shared" si="27"/>
        <v/>
      </c>
      <c r="AC72" s="45" t="str">
        <f t="shared" si="28"/>
        <v>= 13 11</v>
      </c>
      <c r="AD72" s="45" t="str">
        <f t="shared" si="29"/>
        <v/>
      </c>
    </row>
    <row r="73" spans="1:30" s="45" customFormat="1" ht="13.8" x14ac:dyDescent="0.25">
      <c r="A73" s="71">
        <v>5704</v>
      </c>
      <c r="B73" s="72" t="s">
        <v>161</v>
      </c>
      <c r="C73" s="44">
        <v>0</v>
      </c>
      <c r="D73" s="150">
        <v>13430961</v>
      </c>
      <c r="E73" s="44">
        <v>0</v>
      </c>
      <c r="F73" s="151"/>
      <c r="G73" s="55">
        <f t="shared" si="20"/>
        <v>0</v>
      </c>
      <c r="H73" s="55">
        <f t="shared" si="21"/>
        <v>13430961</v>
      </c>
      <c r="I73" s="56">
        <f t="shared" si="22"/>
        <v>0.75</v>
      </c>
      <c r="J73" s="57">
        <f t="shared" si="23"/>
        <v>0</v>
      </c>
      <c r="K73" s="58">
        <f>I73*J73</f>
        <v>0</v>
      </c>
      <c r="L73" s="59"/>
      <c r="M73" s="59"/>
      <c r="O73" s="45">
        <f>(Q73=B73)-1</f>
        <v>0</v>
      </c>
      <c r="P73" s="200">
        <v>5704</v>
      </c>
      <c r="Q73" s="200" t="s">
        <v>161</v>
      </c>
      <c r="R73" s="202">
        <v>0</v>
      </c>
      <c r="S73" s="202">
        <v>13430961</v>
      </c>
      <c r="T73" s="201"/>
      <c r="U73" s="201">
        <v>0</v>
      </c>
      <c r="V73" s="201">
        <f t="shared" si="24"/>
        <v>0</v>
      </c>
      <c r="W73" s="201">
        <v>13430961</v>
      </c>
      <c r="X73" s="201">
        <f t="shared" si="25"/>
        <v>0</v>
      </c>
      <c r="AA73" s="45" t="str">
        <f t="shared" si="26"/>
        <v>Mayor 13</v>
      </c>
      <c r="AB73" s="45" t="str">
        <f t="shared" si="27"/>
        <v/>
      </c>
      <c r="AC73" s="45" t="str">
        <f t="shared" si="28"/>
        <v/>
      </c>
      <c r="AD73" s="45" t="str">
        <f t="shared" si="29"/>
        <v/>
      </c>
    </row>
    <row r="74" spans="1:30" s="45" customFormat="1" ht="13.8" x14ac:dyDescent="0.25">
      <c r="A74" s="71">
        <v>5705</v>
      </c>
      <c r="B74" s="72" t="s">
        <v>76</v>
      </c>
      <c r="C74" s="44">
        <v>0</v>
      </c>
      <c r="D74" s="150">
        <v>0</v>
      </c>
      <c r="E74" s="44">
        <v>0</v>
      </c>
      <c r="F74" s="151"/>
      <c r="G74" s="55">
        <f t="shared" si="20"/>
        <v>0</v>
      </c>
      <c r="H74" s="55">
        <f t="shared" si="21"/>
        <v>0</v>
      </c>
      <c r="I74" s="56">
        <f t="shared" si="22"/>
        <v>1</v>
      </c>
      <c r="J74" s="57">
        <f t="shared" si="23"/>
        <v>1</v>
      </c>
      <c r="K74" s="58">
        <f>I74*J74</f>
        <v>1</v>
      </c>
      <c r="L74" s="59"/>
      <c r="M74" s="59"/>
      <c r="O74" s="45">
        <f>(Q74=B74)-1</f>
        <v>0</v>
      </c>
      <c r="P74" s="200">
        <v>5705</v>
      </c>
      <c r="Q74" s="200" t="s">
        <v>76</v>
      </c>
      <c r="R74" s="202">
        <v>0</v>
      </c>
      <c r="S74" s="202">
        <v>0</v>
      </c>
      <c r="T74" s="201"/>
      <c r="U74" s="201">
        <v>0</v>
      </c>
      <c r="V74" s="201">
        <f t="shared" si="24"/>
        <v>0</v>
      </c>
      <c r="W74" s="201">
        <v>0</v>
      </c>
      <c r="X74" s="201">
        <f t="shared" si="25"/>
        <v>0</v>
      </c>
      <c r="AA74" s="45" t="str">
        <f t="shared" si="26"/>
        <v/>
      </c>
      <c r="AB74" s="45" t="str">
        <f t="shared" si="27"/>
        <v/>
      </c>
      <c r="AC74" s="45" t="str">
        <f t="shared" si="28"/>
        <v>= 13 11</v>
      </c>
      <c r="AD74" s="45" t="str">
        <f t="shared" si="29"/>
        <v/>
      </c>
    </row>
    <row r="75" spans="1:30" s="45" customFormat="1" ht="13.8" x14ac:dyDescent="0.25">
      <c r="A75" s="71">
        <v>5706</v>
      </c>
      <c r="B75" s="72" t="s">
        <v>427</v>
      </c>
      <c r="C75" s="44">
        <v>6334157</v>
      </c>
      <c r="D75" s="150">
        <v>1591031</v>
      </c>
      <c r="E75" s="44">
        <v>0</v>
      </c>
      <c r="F75" s="151"/>
      <c r="G75" s="55">
        <f t="shared" si="20"/>
        <v>6334157</v>
      </c>
      <c r="H75" s="55">
        <f t="shared" si="21"/>
        <v>1591031</v>
      </c>
      <c r="I75" s="56">
        <f t="shared" si="22"/>
        <v>0.75</v>
      </c>
      <c r="J75" s="57">
        <f t="shared" si="23"/>
        <v>0.74881724592554311</v>
      </c>
      <c r="K75" s="58">
        <f>+M75</f>
        <v>0.56168738798183038</v>
      </c>
      <c r="L75" s="58">
        <f>(J75-0)/$J$348</f>
        <v>0.74891651730910713</v>
      </c>
      <c r="M75" s="58">
        <f>L75*I75</f>
        <v>0.56168738798183038</v>
      </c>
      <c r="O75" s="45">
        <f>(Q75=B75)-1</f>
        <v>0</v>
      </c>
      <c r="P75" s="200">
        <v>5706</v>
      </c>
      <c r="Q75" s="200" t="s">
        <v>427</v>
      </c>
      <c r="R75" s="202">
        <v>6334157</v>
      </c>
      <c r="S75" s="202">
        <v>1591031</v>
      </c>
      <c r="T75" s="201"/>
      <c r="U75" s="201">
        <v>6334157</v>
      </c>
      <c r="V75" s="201">
        <f t="shared" si="24"/>
        <v>0</v>
      </c>
      <c r="W75" s="201">
        <v>1591031</v>
      </c>
      <c r="X75" s="201">
        <f t="shared" si="25"/>
        <v>0</v>
      </c>
      <c r="AA75" s="45" t="str">
        <f t="shared" si="26"/>
        <v/>
      </c>
      <c r="AB75" s="45" t="str">
        <f t="shared" si="27"/>
        <v>Mayor 11</v>
      </c>
      <c r="AC75" s="45" t="str">
        <f t="shared" si="28"/>
        <v/>
      </c>
      <c r="AD75" s="45" t="str">
        <f t="shared" si="29"/>
        <v/>
      </c>
    </row>
    <row r="76" spans="1:30" s="45" customFormat="1" ht="13.8" x14ac:dyDescent="0.25">
      <c r="A76" s="71">
        <v>5801</v>
      </c>
      <c r="B76" s="72" t="s">
        <v>92</v>
      </c>
      <c r="C76" s="44">
        <v>0</v>
      </c>
      <c r="D76" s="150">
        <v>0</v>
      </c>
      <c r="E76" s="44">
        <v>373105187</v>
      </c>
      <c r="F76" s="150">
        <v>951070001</v>
      </c>
      <c r="G76" s="55">
        <f t="shared" si="20"/>
        <v>373105187</v>
      </c>
      <c r="H76" s="55">
        <f t="shared" si="21"/>
        <v>951070001</v>
      </c>
      <c r="I76" s="56">
        <f t="shared" si="22"/>
        <v>0.75</v>
      </c>
      <c r="J76" s="57">
        <f t="shared" si="23"/>
        <v>0</v>
      </c>
      <c r="K76" s="58">
        <f t="shared" ref="K76:K91" si="30">I76*J76</f>
        <v>0</v>
      </c>
      <c r="L76" s="59"/>
      <c r="M76" s="59"/>
      <c r="P76" s="200">
        <v>5801</v>
      </c>
      <c r="Q76" s="200" t="s">
        <v>394</v>
      </c>
      <c r="R76" s="202">
        <v>373105187</v>
      </c>
      <c r="S76" s="202">
        <v>951070001</v>
      </c>
      <c r="T76" s="201"/>
      <c r="U76" s="201">
        <v>373105187</v>
      </c>
      <c r="V76" s="201">
        <f t="shared" si="24"/>
        <v>0</v>
      </c>
      <c r="W76" s="201">
        <v>951070001</v>
      </c>
      <c r="X76" s="201">
        <f t="shared" si="25"/>
        <v>0</v>
      </c>
      <c r="AA76" s="45" t="str">
        <f t="shared" si="26"/>
        <v>Mayor 13</v>
      </c>
      <c r="AB76" s="45" t="str">
        <f t="shared" si="27"/>
        <v/>
      </c>
      <c r="AC76" s="45" t="str">
        <f t="shared" si="28"/>
        <v/>
      </c>
      <c r="AD76" s="45" t="str">
        <f t="shared" si="29"/>
        <v/>
      </c>
    </row>
    <row r="77" spans="1:30" s="45" customFormat="1" ht="13.8" x14ac:dyDescent="0.25">
      <c r="A77" s="71">
        <v>5802</v>
      </c>
      <c r="B77" s="72" t="s">
        <v>255</v>
      </c>
      <c r="C77" s="44">
        <v>0</v>
      </c>
      <c r="D77" s="150">
        <v>0</v>
      </c>
      <c r="E77" s="44">
        <v>0</v>
      </c>
      <c r="F77" s="151"/>
      <c r="G77" s="55">
        <f t="shared" si="20"/>
        <v>0</v>
      </c>
      <c r="H77" s="55">
        <f t="shared" si="21"/>
        <v>0</v>
      </c>
      <c r="I77" s="56">
        <f t="shared" si="22"/>
        <v>1</v>
      </c>
      <c r="J77" s="57">
        <f t="shared" si="23"/>
        <v>1</v>
      </c>
      <c r="K77" s="58">
        <f t="shared" si="30"/>
        <v>1</v>
      </c>
      <c r="L77" s="59"/>
      <c r="M77" s="59"/>
      <c r="O77" s="45">
        <f t="shared" ref="O77:O86" si="31">(Q77=B77)-1</f>
        <v>0</v>
      </c>
      <c r="P77" s="200">
        <v>5802</v>
      </c>
      <c r="Q77" s="200" t="s">
        <v>255</v>
      </c>
      <c r="R77" s="202">
        <v>0</v>
      </c>
      <c r="S77" s="202">
        <v>0</v>
      </c>
      <c r="T77" s="201"/>
      <c r="U77" s="201">
        <v>0</v>
      </c>
      <c r="V77" s="201">
        <f t="shared" si="24"/>
        <v>0</v>
      </c>
      <c r="W77" s="201">
        <v>0</v>
      </c>
      <c r="X77" s="201">
        <f t="shared" si="25"/>
        <v>0</v>
      </c>
      <c r="AA77" s="45" t="str">
        <f t="shared" si="26"/>
        <v/>
      </c>
      <c r="AB77" s="45" t="str">
        <f t="shared" si="27"/>
        <v/>
      </c>
      <c r="AC77" s="45" t="str">
        <f t="shared" si="28"/>
        <v>= 13 11</v>
      </c>
      <c r="AD77" s="45" t="str">
        <f t="shared" si="29"/>
        <v/>
      </c>
    </row>
    <row r="78" spans="1:30" s="45" customFormat="1" ht="13.8" x14ac:dyDescent="0.25">
      <c r="A78" s="71">
        <v>5803</v>
      </c>
      <c r="B78" s="72" t="s">
        <v>426</v>
      </c>
      <c r="C78" s="44">
        <v>0</v>
      </c>
      <c r="D78" s="150">
        <v>0</v>
      </c>
      <c r="E78" s="44">
        <v>0</v>
      </c>
      <c r="F78" s="151"/>
      <c r="G78" s="55">
        <f t="shared" si="20"/>
        <v>0</v>
      </c>
      <c r="H78" s="55">
        <f t="shared" si="21"/>
        <v>0</v>
      </c>
      <c r="I78" s="56">
        <f t="shared" si="22"/>
        <v>1</v>
      </c>
      <c r="J78" s="57">
        <f t="shared" si="23"/>
        <v>1</v>
      </c>
      <c r="K78" s="58">
        <f t="shared" si="30"/>
        <v>1</v>
      </c>
      <c r="L78" s="59"/>
      <c r="M78" s="59"/>
      <c r="O78" s="45">
        <f t="shared" si="31"/>
        <v>0</v>
      </c>
      <c r="P78" s="200">
        <v>5803</v>
      </c>
      <c r="Q78" s="200" t="s">
        <v>426</v>
      </c>
      <c r="R78" s="202">
        <v>0</v>
      </c>
      <c r="S78" s="202">
        <v>0</v>
      </c>
      <c r="T78" s="201"/>
      <c r="U78" s="201">
        <v>0</v>
      </c>
      <c r="V78" s="201">
        <f t="shared" si="24"/>
        <v>0</v>
      </c>
      <c r="W78" s="201">
        <v>0</v>
      </c>
      <c r="X78" s="201">
        <f t="shared" si="25"/>
        <v>0</v>
      </c>
      <c r="AA78" s="45" t="str">
        <f t="shared" si="26"/>
        <v/>
      </c>
      <c r="AB78" s="45" t="str">
        <f t="shared" si="27"/>
        <v/>
      </c>
      <c r="AC78" s="45" t="str">
        <f t="shared" si="28"/>
        <v>= 13 11</v>
      </c>
      <c r="AD78" s="45" t="str">
        <f t="shared" si="29"/>
        <v/>
      </c>
    </row>
    <row r="79" spans="1:30" s="45" customFormat="1" ht="13.8" x14ac:dyDescent="0.25">
      <c r="A79" s="71">
        <v>5804</v>
      </c>
      <c r="B79" s="72" t="s">
        <v>257</v>
      </c>
      <c r="C79" s="44">
        <v>0</v>
      </c>
      <c r="D79" s="150">
        <v>0</v>
      </c>
      <c r="E79" s="44">
        <v>0</v>
      </c>
      <c r="F79" s="151"/>
      <c r="G79" s="55">
        <f t="shared" si="20"/>
        <v>0</v>
      </c>
      <c r="H79" s="55">
        <f t="shared" si="21"/>
        <v>0</v>
      </c>
      <c r="I79" s="56">
        <f t="shared" si="22"/>
        <v>1</v>
      </c>
      <c r="J79" s="57">
        <f t="shared" si="23"/>
        <v>1</v>
      </c>
      <c r="K79" s="58">
        <f t="shared" si="30"/>
        <v>1</v>
      </c>
      <c r="L79" s="59"/>
      <c r="M79" s="59"/>
      <c r="O79" s="45">
        <f t="shared" si="31"/>
        <v>0</v>
      </c>
      <c r="P79" s="200">
        <v>5804</v>
      </c>
      <c r="Q79" s="200" t="s">
        <v>257</v>
      </c>
      <c r="R79" s="202">
        <v>0</v>
      </c>
      <c r="S79" s="202">
        <v>0</v>
      </c>
      <c r="T79" s="201"/>
      <c r="U79" s="201">
        <v>0</v>
      </c>
      <c r="V79" s="201">
        <f t="shared" si="24"/>
        <v>0</v>
      </c>
      <c r="W79" s="201">
        <v>0</v>
      </c>
      <c r="X79" s="201">
        <f t="shared" si="25"/>
        <v>0</v>
      </c>
      <c r="AA79" s="45" t="str">
        <f t="shared" si="26"/>
        <v/>
      </c>
      <c r="AB79" s="45" t="str">
        <f t="shared" si="27"/>
        <v/>
      </c>
      <c r="AC79" s="45" t="str">
        <f t="shared" si="28"/>
        <v>= 13 11</v>
      </c>
      <c r="AD79" s="45" t="str">
        <f t="shared" si="29"/>
        <v/>
      </c>
    </row>
    <row r="80" spans="1:30" s="45" customFormat="1" ht="13.8" x14ac:dyDescent="0.25">
      <c r="A80" s="71">
        <v>6101</v>
      </c>
      <c r="B80" s="72" t="s">
        <v>147</v>
      </c>
      <c r="C80" s="44">
        <v>0</v>
      </c>
      <c r="D80" s="150">
        <v>0</v>
      </c>
      <c r="E80" s="44">
        <v>0</v>
      </c>
      <c r="F80" s="151"/>
      <c r="G80" s="55">
        <f t="shared" si="20"/>
        <v>0</v>
      </c>
      <c r="H80" s="55">
        <f t="shared" si="21"/>
        <v>0</v>
      </c>
      <c r="I80" s="56">
        <f t="shared" si="22"/>
        <v>1</v>
      </c>
      <c r="J80" s="57">
        <f t="shared" si="23"/>
        <v>1</v>
      </c>
      <c r="K80" s="58">
        <f t="shared" si="30"/>
        <v>1</v>
      </c>
      <c r="L80" s="59"/>
      <c r="M80" s="59"/>
      <c r="O80" s="45">
        <f t="shared" si="31"/>
        <v>0</v>
      </c>
      <c r="P80" s="200">
        <v>6101</v>
      </c>
      <c r="Q80" s="200" t="s">
        <v>147</v>
      </c>
      <c r="R80" s="202">
        <v>0</v>
      </c>
      <c r="S80" s="202">
        <v>0</v>
      </c>
      <c r="T80" s="201"/>
      <c r="U80" s="201">
        <v>0</v>
      </c>
      <c r="V80" s="201">
        <f t="shared" si="24"/>
        <v>0</v>
      </c>
      <c r="W80" s="201">
        <v>0</v>
      </c>
      <c r="X80" s="201">
        <f t="shared" si="25"/>
        <v>0</v>
      </c>
      <c r="AA80" s="45" t="str">
        <f t="shared" si="26"/>
        <v/>
      </c>
      <c r="AB80" s="45" t="str">
        <f t="shared" si="27"/>
        <v/>
      </c>
      <c r="AC80" s="45" t="str">
        <f t="shared" si="28"/>
        <v>= 13 11</v>
      </c>
      <c r="AD80" s="45" t="str">
        <f t="shared" si="29"/>
        <v/>
      </c>
    </row>
    <row r="81" spans="1:30" s="45" customFormat="1" ht="13.8" x14ac:dyDescent="0.25">
      <c r="A81" s="71">
        <v>6102</v>
      </c>
      <c r="B81" s="72" t="s">
        <v>242</v>
      </c>
      <c r="C81" s="44">
        <v>0</v>
      </c>
      <c r="D81" s="150">
        <v>0</v>
      </c>
      <c r="E81" s="44">
        <v>0</v>
      </c>
      <c r="F81" s="151"/>
      <c r="G81" s="55">
        <f t="shared" si="20"/>
        <v>0</v>
      </c>
      <c r="H81" s="55">
        <f t="shared" si="21"/>
        <v>0</v>
      </c>
      <c r="I81" s="56">
        <f t="shared" si="22"/>
        <v>1</v>
      </c>
      <c r="J81" s="57">
        <f t="shared" si="23"/>
        <v>1</v>
      </c>
      <c r="K81" s="58">
        <f t="shared" si="30"/>
        <v>1</v>
      </c>
      <c r="L81" s="59"/>
      <c r="M81" s="59"/>
      <c r="O81" s="45">
        <f t="shared" si="31"/>
        <v>0</v>
      </c>
      <c r="P81" s="200">
        <v>6102</v>
      </c>
      <c r="Q81" s="200" t="s">
        <v>242</v>
      </c>
      <c r="R81" s="202">
        <v>0</v>
      </c>
      <c r="S81" s="202">
        <v>0</v>
      </c>
      <c r="T81" s="201"/>
      <c r="U81" s="201">
        <v>0</v>
      </c>
      <c r="V81" s="201">
        <f t="shared" si="24"/>
        <v>0</v>
      </c>
      <c r="W81" s="201">
        <v>0</v>
      </c>
      <c r="X81" s="201">
        <f t="shared" si="25"/>
        <v>0</v>
      </c>
      <c r="AA81" s="45" t="str">
        <f t="shared" si="26"/>
        <v/>
      </c>
      <c r="AB81" s="45" t="str">
        <f t="shared" si="27"/>
        <v/>
      </c>
      <c r="AC81" s="45" t="str">
        <f t="shared" si="28"/>
        <v>= 13 11</v>
      </c>
      <c r="AD81" s="45" t="str">
        <f t="shared" si="29"/>
        <v/>
      </c>
    </row>
    <row r="82" spans="1:30" s="45" customFormat="1" ht="13.8" x14ac:dyDescent="0.25">
      <c r="A82" s="71">
        <v>6103</v>
      </c>
      <c r="B82" s="72" t="s">
        <v>162</v>
      </c>
      <c r="C82" s="44">
        <v>0</v>
      </c>
      <c r="D82" s="150">
        <v>0</v>
      </c>
      <c r="E82" s="44">
        <v>0</v>
      </c>
      <c r="F82" s="151"/>
      <c r="G82" s="55">
        <f t="shared" si="20"/>
        <v>0</v>
      </c>
      <c r="H82" s="55">
        <f t="shared" si="21"/>
        <v>0</v>
      </c>
      <c r="I82" s="56">
        <f t="shared" si="22"/>
        <v>1</v>
      </c>
      <c r="J82" s="57">
        <f t="shared" si="23"/>
        <v>1</v>
      </c>
      <c r="K82" s="58">
        <f t="shared" si="30"/>
        <v>1</v>
      </c>
      <c r="L82" s="59"/>
      <c r="M82" s="59"/>
      <c r="O82" s="45">
        <f t="shared" si="31"/>
        <v>0</v>
      </c>
      <c r="P82" s="200">
        <v>6103</v>
      </c>
      <c r="Q82" s="200" t="s">
        <v>162</v>
      </c>
      <c r="R82" s="202">
        <v>0</v>
      </c>
      <c r="S82" s="202">
        <v>0</v>
      </c>
      <c r="T82" s="201"/>
      <c r="U82" s="201">
        <v>0</v>
      </c>
      <c r="V82" s="201">
        <f t="shared" si="24"/>
        <v>0</v>
      </c>
      <c r="W82" s="201">
        <v>0</v>
      </c>
      <c r="X82" s="201">
        <f t="shared" si="25"/>
        <v>0</v>
      </c>
      <c r="AA82" s="45" t="str">
        <f t="shared" si="26"/>
        <v/>
      </c>
      <c r="AB82" s="45" t="str">
        <f t="shared" si="27"/>
        <v/>
      </c>
      <c r="AC82" s="45" t="str">
        <f t="shared" si="28"/>
        <v>= 13 11</v>
      </c>
      <c r="AD82" s="45" t="str">
        <f t="shared" si="29"/>
        <v/>
      </c>
    </row>
    <row r="83" spans="1:30" s="45" customFormat="1" ht="13.8" x14ac:dyDescent="0.25">
      <c r="A83" s="71">
        <v>6104</v>
      </c>
      <c r="B83" s="72" t="s">
        <v>290</v>
      </c>
      <c r="C83" s="44">
        <v>0</v>
      </c>
      <c r="D83" s="150">
        <v>0</v>
      </c>
      <c r="E83" s="44">
        <v>0</v>
      </c>
      <c r="F83" s="151"/>
      <c r="G83" s="55">
        <f t="shared" si="20"/>
        <v>0</v>
      </c>
      <c r="H83" s="55">
        <f t="shared" si="21"/>
        <v>0</v>
      </c>
      <c r="I83" s="56">
        <f t="shared" si="22"/>
        <v>1</v>
      </c>
      <c r="J83" s="57">
        <f t="shared" si="23"/>
        <v>1</v>
      </c>
      <c r="K83" s="58">
        <f t="shared" si="30"/>
        <v>1</v>
      </c>
      <c r="L83" s="59"/>
      <c r="M83" s="59"/>
      <c r="O83" s="45">
        <f t="shared" si="31"/>
        <v>0</v>
      </c>
      <c r="P83" s="200">
        <v>6104</v>
      </c>
      <c r="Q83" s="200" t="s">
        <v>290</v>
      </c>
      <c r="R83" s="202">
        <v>0</v>
      </c>
      <c r="S83" s="202">
        <v>0</v>
      </c>
      <c r="T83" s="201"/>
      <c r="U83" s="201">
        <v>0</v>
      </c>
      <c r="V83" s="201">
        <f t="shared" si="24"/>
        <v>0</v>
      </c>
      <c r="W83" s="201">
        <v>0</v>
      </c>
      <c r="X83" s="201">
        <f t="shared" si="25"/>
        <v>0</v>
      </c>
      <c r="AA83" s="45" t="str">
        <f t="shared" si="26"/>
        <v/>
      </c>
      <c r="AB83" s="45" t="str">
        <f t="shared" si="27"/>
        <v/>
      </c>
      <c r="AC83" s="45" t="str">
        <f t="shared" si="28"/>
        <v>= 13 11</v>
      </c>
      <c r="AD83" s="45" t="str">
        <f t="shared" si="29"/>
        <v/>
      </c>
    </row>
    <row r="84" spans="1:30" s="45" customFormat="1" ht="13.8" x14ac:dyDescent="0.25">
      <c r="A84" s="71">
        <v>6105</v>
      </c>
      <c r="B84" s="72" t="s">
        <v>115</v>
      </c>
      <c r="C84" s="44">
        <v>0</v>
      </c>
      <c r="D84" s="150">
        <v>0</v>
      </c>
      <c r="E84" s="44">
        <v>0</v>
      </c>
      <c r="F84" s="151"/>
      <c r="G84" s="55">
        <f t="shared" si="20"/>
        <v>0</v>
      </c>
      <c r="H84" s="55">
        <f t="shared" si="21"/>
        <v>0</v>
      </c>
      <c r="I84" s="56">
        <f t="shared" si="22"/>
        <v>1</v>
      </c>
      <c r="J84" s="57">
        <f t="shared" si="23"/>
        <v>1</v>
      </c>
      <c r="K84" s="58">
        <f t="shared" si="30"/>
        <v>1</v>
      </c>
      <c r="L84" s="59"/>
      <c r="M84" s="59"/>
      <c r="O84" s="45">
        <f t="shared" si="31"/>
        <v>0</v>
      </c>
      <c r="P84" s="200">
        <v>6105</v>
      </c>
      <c r="Q84" s="200" t="s">
        <v>115</v>
      </c>
      <c r="R84" s="202">
        <v>0</v>
      </c>
      <c r="S84" s="202">
        <v>0</v>
      </c>
      <c r="T84" s="201"/>
      <c r="U84" s="201">
        <v>0</v>
      </c>
      <c r="V84" s="201">
        <f t="shared" si="24"/>
        <v>0</v>
      </c>
      <c r="W84" s="201">
        <v>0</v>
      </c>
      <c r="X84" s="201">
        <f t="shared" si="25"/>
        <v>0</v>
      </c>
      <c r="AA84" s="45" t="str">
        <f t="shared" si="26"/>
        <v/>
      </c>
      <c r="AB84" s="45" t="str">
        <f t="shared" si="27"/>
        <v/>
      </c>
      <c r="AC84" s="45" t="str">
        <f t="shared" si="28"/>
        <v>= 13 11</v>
      </c>
      <c r="AD84" s="45" t="str">
        <f t="shared" si="29"/>
        <v/>
      </c>
    </row>
    <row r="85" spans="1:30" s="45" customFormat="1" ht="13.8" x14ac:dyDescent="0.25">
      <c r="A85" s="71">
        <v>6106</v>
      </c>
      <c r="B85" s="72" t="s">
        <v>291</v>
      </c>
      <c r="C85" s="44">
        <v>0</v>
      </c>
      <c r="D85" s="150">
        <v>0</v>
      </c>
      <c r="E85" s="44">
        <v>0</v>
      </c>
      <c r="F85" s="151"/>
      <c r="G85" s="55">
        <f t="shared" si="20"/>
        <v>0</v>
      </c>
      <c r="H85" s="55">
        <f t="shared" si="21"/>
        <v>0</v>
      </c>
      <c r="I85" s="56">
        <f t="shared" si="22"/>
        <v>1</v>
      </c>
      <c r="J85" s="57">
        <f t="shared" si="23"/>
        <v>1</v>
      </c>
      <c r="K85" s="58">
        <f t="shared" si="30"/>
        <v>1</v>
      </c>
      <c r="L85" s="59"/>
      <c r="M85" s="59"/>
      <c r="O85" s="45">
        <f t="shared" si="31"/>
        <v>0</v>
      </c>
      <c r="P85" s="200">
        <v>6106</v>
      </c>
      <c r="Q85" s="200" t="s">
        <v>291</v>
      </c>
      <c r="R85" s="202">
        <v>0</v>
      </c>
      <c r="S85" s="202">
        <v>0</v>
      </c>
      <c r="T85" s="201"/>
      <c r="U85" s="201">
        <v>0</v>
      </c>
      <c r="V85" s="201">
        <f t="shared" si="24"/>
        <v>0</v>
      </c>
      <c r="W85" s="201">
        <v>0</v>
      </c>
      <c r="X85" s="201">
        <f t="shared" si="25"/>
        <v>0</v>
      </c>
      <c r="AA85" s="45" t="str">
        <f t="shared" si="26"/>
        <v/>
      </c>
      <c r="AB85" s="45" t="str">
        <f t="shared" si="27"/>
        <v/>
      </c>
      <c r="AC85" s="45" t="str">
        <f t="shared" si="28"/>
        <v>= 13 11</v>
      </c>
      <c r="AD85" s="45" t="str">
        <f t="shared" si="29"/>
        <v/>
      </c>
    </row>
    <row r="86" spans="1:30" s="45" customFormat="1" ht="13.8" x14ac:dyDescent="0.25">
      <c r="A86" s="71">
        <v>6107</v>
      </c>
      <c r="B86" s="72" t="s">
        <v>114</v>
      </c>
      <c r="C86" s="44">
        <v>0</v>
      </c>
      <c r="D86" s="150">
        <v>0</v>
      </c>
      <c r="E86" s="44">
        <v>0</v>
      </c>
      <c r="F86" s="151"/>
      <c r="G86" s="55">
        <f t="shared" si="20"/>
        <v>0</v>
      </c>
      <c r="H86" s="55">
        <f t="shared" si="21"/>
        <v>0</v>
      </c>
      <c r="I86" s="56">
        <f t="shared" si="22"/>
        <v>1</v>
      </c>
      <c r="J86" s="57">
        <f t="shared" si="23"/>
        <v>1</v>
      </c>
      <c r="K86" s="58">
        <f t="shared" si="30"/>
        <v>1</v>
      </c>
      <c r="L86" s="59"/>
      <c r="M86" s="59"/>
      <c r="O86" s="45">
        <f t="shared" si="31"/>
        <v>0</v>
      </c>
      <c r="P86" s="200">
        <v>6107</v>
      </c>
      <c r="Q86" s="200" t="s">
        <v>114</v>
      </c>
      <c r="R86" s="202">
        <v>0</v>
      </c>
      <c r="S86" s="202">
        <v>0</v>
      </c>
      <c r="T86" s="201"/>
      <c r="U86" s="201">
        <v>0</v>
      </c>
      <c r="V86" s="201">
        <f t="shared" si="24"/>
        <v>0</v>
      </c>
      <c r="W86" s="201">
        <v>0</v>
      </c>
      <c r="X86" s="201">
        <f t="shared" si="25"/>
        <v>0</v>
      </c>
      <c r="AA86" s="45" t="str">
        <f t="shared" si="26"/>
        <v/>
      </c>
      <c r="AB86" s="45" t="str">
        <f t="shared" si="27"/>
        <v/>
      </c>
      <c r="AC86" s="45" t="str">
        <f t="shared" si="28"/>
        <v>= 13 11</v>
      </c>
      <c r="AD86" s="45" t="str">
        <f t="shared" si="29"/>
        <v/>
      </c>
    </row>
    <row r="87" spans="1:30" s="45" customFormat="1" ht="13.8" x14ac:dyDescent="0.25">
      <c r="A87" s="71">
        <v>6108</v>
      </c>
      <c r="B87" s="72" t="s">
        <v>216</v>
      </c>
      <c r="C87" s="44">
        <v>0</v>
      </c>
      <c r="D87" s="150">
        <v>0</v>
      </c>
      <c r="E87" s="44">
        <v>0</v>
      </c>
      <c r="F87" s="151"/>
      <c r="G87" s="55">
        <f t="shared" si="20"/>
        <v>0</v>
      </c>
      <c r="H87" s="55">
        <f t="shared" si="21"/>
        <v>0</v>
      </c>
      <c r="I87" s="56">
        <f t="shared" si="22"/>
        <v>1</v>
      </c>
      <c r="J87" s="57">
        <f t="shared" si="23"/>
        <v>1</v>
      </c>
      <c r="K87" s="58">
        <f t="shared" si="30"/>
        <v>1</v>
      </c>
      <c r="L87" s="59"/>
      <c r="M87" s="59"/>
      <c r="P87" s="200">
        <v>6108</v>
      </c>
      <c r="Q87" s="200" t="s">
        <v>389</v>
      </c>
      <c r="R87" s="202">
        <v>0</v>
      </c>
      <c r="S87" s="202">
        <v>0</v>
      </c>
      <c r="T87" s="201"/>
      <c r="U87" s="201">
        <v>0</v>
      </c>
      <c r="V87" s="201">
        <f t="shared" si="24"/>
        <v>0</v>
      </c>
      <c r="W87" s="201">
        <v>0</v>
      </c>
      <c r="X87" s="201">
        <f t="shared" si="25"/>
        <v>0</v>
      </c>
      <c r="AA87" s="45" t="str">
        <f t="shared" si="26"/>
        <v/>
      </c>
      <c r="AB87" s="45" t="str">
        <f t="shared" si="27"/>
        <v/>
      </c>
      <c r="AC87" s="45" t="str">
        <f t="shared" si="28"/>
        <v>= 13 11</v>
      </c>
      <c r="AD87" s="45" t="str">
        <f t="shared" si="29"/>
        <v/>
      </c>
    </row>
    <row r="88" spans="1:30" s="45" customFormat="1" ht="13.8" x14ac:dyDescent="0.25">
      <c r="A88" s="71">
        <v>6109</v>
      </c>
      <c r="B88" s="72" t="s">
        <v>163</v>
      </c>
      <c r="C88" s="44">
        <v>0</v>
      </c>
      <c r="D88" s="150">
        <v>0</v>
      </c>
      <c r="E88" s="44">
        <v>0</v>
      </c>
      <c r="F88" s="151"/>
      <c r="G88" s="55">
        <f t="shared" si="20"/>
        <v>0</v>
      </c>
      <c r="H88" s="55">
        <f t="shared" si="21"/>
        <v>0</v>
      </c>
      <c r="I88" s="56">
        <f t="shared" si="22"/>
        <v>1</v>
      </c>
      <c r="J88" s="57">
        <f t="shared" si="23"/>
        <v>1</v>
      </c>
      <c r="K88" s="58">
        <f t="shared" si="30"/>
        <v>1</v>
      </c>
      <c r="L88" s="59"/>
      <c r="M88" s="59"/>
      <c r="O88" s="45">
        <f>(Q88=B88)-1</f>
        <v>0</v>
      </c>
      <c r="P88" s="200">
        <v>6109</v>
      </c>
      <c r="Q88" s="200" t="s">
        <v>163</v>
      </c>
      <c r="R88" s="202">
        <v>0</v>
      </c>
      <c r="S88" s="202">
        <v>0</v>
      </c>
      <c r="T88" s="201"/>
      <c r="U88" s="201">
        <v>0</v>
      </c>
      <c r="V88" s="201">
        <f t="shared" si="24"/>
        <v>0</v>
      </c>
      <c r="W88" s="201">
        <v>0</v>
      </c>
      <c r="X88" s="201">
        <f t="shared" si="25"/>
        <v>0</v>
      </c>
      <c r="AA88" s="45" t="str">
        <f t="shared" si="26"/>
        <v/>
      </c>
      <c r="AB88" s="45" t="str">
        <f t="shared" si="27"/>
        <v/>
      </c>
      <c r="AC88" s="45" t="str">
        <f t="shared" si="28"/>
        <v>= 13 11</v>
      </c>
      <c r="AD88" s="45" t="str">
        <f t="shared" si="29"/>
        <v/>
      </c>
    </row>
    <row r="89" spans="1:30" s="45" customFormat="1" ht="13.8" x14ac:dyDescent="0.25">
      <c r="A89" s="71">
        <v>6110</v>
      </c>
      <c r="B89" s="72" t="s">
        <v>524</v>
      </c>
      <c r="C89" s="44">
        <v>0</v>
      </c>
      <c r="D89" s="150">
        <v>0</v>
      </c>
      <c r="E89" s="44">
        <v>0</v>
      </c>
      <c r="F89" s="151"/>
      <c r="G89" s="55">
        <f t="shared" si="20"/>
        <v>0</v>
      </c>
      <c r="H89" s="55">
        <f t="shared" si="21"/>
        <v>0</v>
      </c>
      <c r="I89" s="56">
        <f t="shared" si="22"/>
        <v>1</v>
      </c>
      <c r="J89" s="57">
        <f t="shared" si="23"/>
        <v>1</v>
      </c>
      <c r="K89" s="58">
        <f t="shared" si="30"/>
        <v>1</v>
      </c>
      <c r="L89" s="59"/>
      <c r="M89" s="59"/>
      <c r="P89" s="200">
        <v>6110</v>
      </c>
      <c r="Q89" s="200" t="s">
        <v>292</v>
      </c>
      <c r="R89" s="202">
        <v>0</v>
      </c>
      <c r="S89" s="202">
        <v>0</v>
      </c>
      <c r="T89" s="201"/>
      <c r="U89" s="201">
        <v>0</v>
      </c>
      <c r="V89" s="201">
        <f t="shared" si="24"/>
        <v>0</v>
      </c>
      <c r="W89" s="201">
        <v>0</v>
      </c>
      <c r="X89" s="201">
        <f t="shared" si="25"/>
        <v>0</v>
      </c>
      <c r="AA89" s="45" t="str">
        <f t="shared" si="26"/>
        <v/>
      </c>
      <c r="AB89" s="45" t="str">
        <f t="shared" si="27"/>
        <v/>
      </c>
      <c r="AC89" s="45" t="str">
        <f t="shared" si="28"/>
        <v>= 13 11</v>
      </c>
      <c r="AD89" s="45" t="str">
        <f t="shared" si="29"/>
        <v/>
      </c>
    </row>
    <row r="90" spans="1:30" s="45" customFormat="1" ht="13.8" x14ac:dyDescent="0.25">
      <c r="A90" s="71">
        <v>6111</v>
      </c>
      <c r="B90" s="72" t="s">
        <v>245</v>
      </c>
      <c r="C90" s="44">
        <v>0</v>
      </c>
      <c r="D90" s="150">
        <v>0</v>
      </c>
      <c r="E90" s="44">
        <v>0</v>
      </c>
      <c r="F90" s="151"/>
      <c r="G90" s="55">
        <f t="shared" si="20"/>
        <v>0</v>
      </c>
      <c r="H90" s="55">
        <f t="shared" si="21"/>
        <v>0</v>
      </c>
      <c r="I90" s="56">
        <f t="shared" si="22"/>
        <v>1</v>
      </c>
      <c r="J90" s="57">
        <f t="shared" si="23"/>
        <v>1</v>
      </c>
      <c r="K90" s="58">
        <f t="shared" si="30"/>
        <v>1</v>
      </c>
      <c r="L90" s="59"/>
      <c r="M90" s="59"/>
      <c r="O90" s="45">
        <f t="shared" ref="O90:O99" si="32">(Q90=B90)-1</f>
        <v>0</v>
      </c>
      <c r="P90" s="200">
        <v>6111</v>
      </c>
      <c r="Q90" s="200" t="s">
        <v>245</v>
      </c>
      <c r="R90" s="202">
        <v>0</v>
      </c>
      <c r="S90" s="202">
        <v>0</v>
      </c>
      <c r="T90" s="201"/>
      <c r="U90" s="201">
        <v>0</v>
      </c>
      <c r="V90" s="201">
        <f t="shared" si="24"/>
        <v>0</v>
      </c>
      <c r="W90" s="201">
        <v>0</v>
      </c>
      <c r="X90" s="201">
        <f t="shared" si="25"/>
        <v>0</v>
      </c>
      <c r="AA90" s="45" t="str">
        <f t="shared" si="26"/>
        <v/>
      </c>
      <c r="AB90" s="45" t="str">
        <f t="shared" si="27"/>
        <v/>
      </c>
      <c r="AC90" s="45" t="str">
        <f t="shared" si="28"/>
        <v>= 13 11</v>
      </c>
      <c r="AD90" s="45" t="str">
        <f t="shared" si="29"/>
        <v/>
      </c>
    </row>
    <row r="91" spans="1:30" s="45" customFormat="1" ht="13.8" x14ac:dyDescent="0.25">
      <c r="A91" s="71">
        <v>6112</v>
      </c>
      <c r="B91" s="72" t="s">
        <v>164</v>
      </c>
      <c r="C91" s="44">
        <v>552676</v>
      </c>
      <c r="D91" s="150">
        <v>979872</v>
      </c>
      <c r="E91" s="44">
        <v>0</v>
      </c>
      <c r="F91" s="151"/>
      <c r="G91" s="55">
        <f t="shared" si="20"/>
        <v>552676</v>
      </c>
      <c r="H91" s="55">
        <f t="shared" si="21"/>
        <v>979872</v>
      </c>
      <c r="I91" s="56">
        <f t="shared" si="22"/>
        <v>0.75</v>
      </c>
      <c r="J91" s="57">
        <f t="shared" si="23"/>
        <v>0</v>
      </c>
      <c r="K91" s="58">
        <f t="shared" si="30"/>
        <v>0</v>
      </c>
      <c r="L91" s="58"/>
      <c r="M91" s="58"/>
      <c r="O91" s="45">
        <f t="shared" si="32"/>
        <v>0</v>
      </c>
      <c r="P91" s="200">
        <v>6112</v>
      </c>
      <c r="Q91" s="200" t="s">
        <v>164</v>
      </c>
      <c r="R91" s="202">
        <v>552676</v>
      </c>
      <c r="S91" s="202">
        <v>979872</v>
      </c>
      <c r="T91" s="201"/>
      <c r="U91" s="201">
        <v>552676</v>
      </c>
      <c r="V91" s="201">
        <f t="shared" si="24"/>
        <v>0</v>
      </c>
      <c r="W91" s="201">
        <v>979872</v>
      </c>
      <c r="X91" s="201">
        <f t="shared" si="25"/>
        <v>0</v>
      </c>
      <c r="AA91" s="45" t="str">
        <f t="shared" si="26"/>
        <v>Mayor 13</v>
      </c>
      <c r="AB91" s="45" t="str">
        <f t="shared" si="27"/>
        <v/>
      </c>
      <c r="AC91" s="45" t="str">
        <f t="shared" si="28"/>
        <v/>
      </c>
      <c r="AD91" s="45" t="str">
        <f t="shared" si="29"/>
        <v/>
      </c>
    </row>
    <row r="92" spans="1:30" s="45" customFormat="1" ht="13.8" x14ac:dyDescent="0.25">
      <c r="A92" s="71">
        <v>6113</v>
      </c>
      <c r="B92" s="72" t="s">
        <v>254</v>
      </c>
      <c r="C92" s="44">
        <v>0</v>
      </c>
      <c r="D92" s="150">
        <v>0</v>
      </c>
      <c r="E92" s="44">
        <v>0</v>
      </c>
      <c r="F92" s="151"/>
      <c r="G92" s="55">
        <f t="shared" si="20"/>
        <v>0</v>
      </c>
      <c r="H92" s="55">
        <f t="shared" si="21"/>
        <v>0</v>
      </c>
      <c r="I92" s="56">
        <f t="shared" si="22"/>
        <v>1</v>
      </c>
      <c r="J92" s="57">
        <f t="shared" si="23"/>
        <v>1</v>
      </c>
      <c r="K92" s="58">
        <f t="shared" ref="K92:K98" si="33">I92*J92</f>
        <v>1</v>
      </c>
      <c r="L92" s="59"/>
      <c r="M92" s="59"/>
      <c r="O92" s="45">
        <f t="shared" si="32"/>
        <v>0</v>
      </c>
      <c r="P92" s="200">
        <v>6113</v>
      </c>
      <c r="Q92" s="200" t="s">
        <v>254</v>
      </c>
      <c r="R92" s="202">
        <v>0</v>
      </c>
      <c r="S92" s="202">
        <v>0</v>
      </c>
      <c r="T92" s="201"/>
      <c r="U92" s="201">
        <v>0</v>
      </c>
      <c r="V92" s="201">
        <f t="shared" si="24"/>
        <v>0</v>
      </c>
      <c r="W92" s="201">
        <v>0</v>
      </c>
      <c r="X92" s="201">
        <f t="shared" si="25"/>
        <v>0</v>
      </c>
      <c r="AA92" s="45" t="str">
        <f t="shared" si="26"/>
        <v/>
      </c>
      <c r="AB92" s="45" t="str">
        <f t="shared" si="27"/>
        <v/>
      </c>
      <c r="AC92" s="45" t="str">
        <f t="shared" si="28"/>
        <v>= 13 11</v>
      </c>
      <c r="AD92" s="45" t="str">
        <f t="shared" si="29"/>
        <v/>
      </c>
    </row>
    <row r="93" spans="1:30" s="45" customFormat="1" ht="13.8" x14ac:dyDescent="0.25">
      <c r="A93" s="71">
        <v>6114</v>
      </c>
      <c r="B93" s="72" t="s">
        <v>293</v>
      </c>
      <c r="C93" s="44">
        <v>12581860</v>
      </c>
      <c r="D93" s="150">
        <v>0</v>
      </c>
      <c r="E93" s="44">
        <v>0</v>
      </c>
      <c r="F93" s="151"/>
      <c r="G93" s="55">
        <f t="shared" si="20"/>
        <v>12581860</v>
      </c>
      <c r="H93" s="55">
        <f t="shared" si="21"/>
        <v>0</v>
      </c>
      <c r="I93" s="56">
        <f t="shared" si="22"/>
        <v>1</v>
      </c>
      <c r="J93" s="57">
        <f t="shared" si="23"/>
        <v>1</v>
      </c>
      <c r="K93" s="58">
        <f t="shared" si="33"/>
        <v>1</v>
      </c>
      <c r="L93" s="59"/>
      <c r="M93" s="59"/>
      <c r="O93" s="45">
        <f t="shared" si="32"/>
        <v>0</v>
      </c>
      <c r="P93" s="200">
        <v>6114</v>
      </c>
      <c r="Q93" s="200" t="s">
        <v>293</v>
      </c>
      <c r="R93" s="202">
        <v>12581860</v>
      </c>
      <c r="S93" s="202">
        <v>0</v>
      </c>
      <c r="T93" s="201"/>
      <c r="U93" s="201">
        <v>12581860</v>
      </c>
      <c r="V93" s="201">
        <f t="shared" si="24"/>
        <v>0</v>
      </c>
      <c r="W93" s="201">
        <v>0</v>
      </c>
      <c r="X93" s="201">
        <f t="shared" si="25"/>
        <v>0</v>
      </c>
      <c r="AA93" s="45" t="str">
        <f t="shared" si="26"/>
        <v/>
      </c>
      <c r="AB93" s="45" t="str">
        <f t="shared" si="27"/>
        <v>Mayor 11</v>
      </c>
      <c r="AC93" s="45" t="str">
        <f t="shared" si="28"/>
        <v/>
      </c>
      <c r="AD93" s="45" t="str">
        <f t="shared" si="29"/>
        <v>Extingue en 13</v>
      </c>
    </row>
    <row r="94" spans="1:30" s="45" customFormat="1" ht="13.8" x14ac:dyDescent="0.25">
      <c r="A94" s="71">
        <v>6115</v>
      </c>
      <c r="B94" s="72" t="s">
        <v>35</v>
      </c>
      <c r="C94" s="44">
        <v>0</v>
      </c>
      <c r="D94" s="150">
        <v>0</v>
      </c>
      <c r="E94" s="44">
        <v>0</v>
      </c>
      <c r="F94" s="151"/>
      <c r="G94" s="55">
        <f t="shared" si="20"/>
        <v>0</v>
      </c>
      <c r="H94" s="55">
        <f t="shared" si="21"/>
        <v>0</v>
      </c>
      <c r="I94" s="56">
        <f t="shared" si="22"/>
        <v>1</v>
      </c>
      <c r="J94" s="57">
        <f t="shared" si="23"/>
        <v>1</v>
      </c>
      <c r="K94" s="58">
        <f t="shared" si="33"/>
        <v>1</v>
      </c>
      <c r="L94" s="59"/>
      <c r="M94" s="59"/>
      <c r="O94" s="45">
        <f t="shared" si="32"/>
        <v>0</v>
      </c>
      <c r="P94" s="200">
        <v>6115</v>
      </c>
      <c r="Q94" s="200" t="s">
        <v>35</v>
      </c>
      <c r="R94" s="202">
        <v>0</v>
      </c>
      <c r="S94" s="202">
        <v>0</v>
      </c>
      <c r="T94" s="201"/>
      <c r="U94" s="201">
        <v>0</v>
      </c>
      <c r="V94" s="201">
        <f t="shared" si="24"/>
        <v>0</v>
      </c>
      <c r="W94" s="201">
        <v>0</v>
      </c>
      <c r="X94" s="201">
        <f t="shared" si="25"/>
        <v>0</v>
      </c>
      <c r="AA94" s="45" t="str">
        <f t="shared" si="26"/>
        <v/>
      </c>
      <c r="AB94" s="45" t="str">
        <f t="shared" si="27"/>
        <v/>
      </c>
      <c r="AC94" s="45" t="str">
        <f t="shared" si="28"/>
        <v>= 13 11</v>
      </c>
      <c r="AD94" s="45" t="str">
        <f t="shared" si="29"/>
        <v/>
      </c>
    </row>
    <row r="95" spans="1:30" s="45" customFormat="1" ht="13.8" x14ac:dyDescent="0.25">
      <c r="A95" s="71">
        <v>6116</v>
      </c>
      <c r="B95" s="72" t="s">
        <v>294</v>
      </c>
      <c r="C95" s="44">
        <v>0</v>
      </c>
      <c r="D95" s="150">
        <v>0</v>
      </c>
      <c r="E95" s="44">
        <v>0</v>
      </c>
      <c r="F95" s="151"/>
      <c r="G95" s="55">
        <f t="shared" si="20"/>
        <v>0</v>
      </c>
      <c r="H95" s="55">
        <f t="shared" si="21"/>
        <v>0</v>
      </c>
      <c r="I95" s="56">
        <f t="shared" si="22"/>
        <v>1</v>
      </c>
      <c r="J95" s="57">
        <f t="shared" si="23"/>
        <v>1</v>
      </c>
      <c r="K95" s="58">
        <f t="shared" si="33"/>
        <v>1</v>
      </c>
      <c r="L95" s="59"/>
      <c r="M95" s="59"/>
      <c r="O95" s="45">
        <f t="shared" si="32"/>
        <v>0</v>
      </c>
      <c r="P95" s="200">
        <v>6116</v>
      </c>
      <c r="Q95" s="200" t="s">
        <v>294</v>
      </c>
      <c r="R95" s="202">
        <v>0</v>
      </c>
      <c r="S95" s="202">
        <v>0</v>
      </c>
      <c r="T95" s="201"/>
      <c r="U95" s="201">
        <v>0</v>
      </c>
      <c r="V95" s="201">
        <f t="shared" si="24"/>
        <v>0</v>
      </c>
      <c r="W95" s="201">
        <v>0</v>
      </c>
      <c r="X95" s="201">
        <f t="shared" si="25"/>
        <v>0</v>
      </c>
      <c r="AA95" s="45" t="str">
        <f t="shared" si="26"/>
        <v/>
      </c>
      <c r="AB95" s="45" t="str">
        <f t="shared" si="27"/>
        <v/>
      </c>
      <c r="AC95" s="45" t="str">
        <f t="shared" si="28"/>
        <v>= 13 11</v>
      </c>
      <c r="AD95" s="45" t="str">
        <f t="shared" si="29"/>
        <v/>
      </c>
    </row>
    <row r="96" spans="1:30" s="45" customFormat="1" ht="13.8" x14ac:dyDescent="0.25">
      <c r="A96" s="71">
        <v>6117</v>
      </c>
      <c r="B96" s="72" t="s">
        <v>165</v>
      </c>
      <c r="C96" s="44">
        <v>0</v>
      </c>
      <c r="D96" s="150">
        <v>0</v>
      </c>
      <c r="E96" s="44">
        <v>0</v>
      </c>
      <c r="F96" s="151"/>
      <c r="G96" s="55">
        <f t="shared" si="20"/>
        <v>0</v>
      </c>
      <c r="H96" s="55">
        <f t="shared" si="21"/>
        <v>0</v>
      </c>
      <c r="I96" s="56">
        <f t="shared" si="22"/>
        <v>1</v>
      </c>
      <c r="J96" s="57">
        <f t="shared" si="23"/>
        <v>1</v>
      </c>
      <c r="K96" s="58">
        <f t="shared" si="33"/>
        <v>1</v>
      </c>
      <c r="L96" s="59"/>
      <c r="M96" s="59"/>
      <c r="O96" s="45">
        <f t="shared" si="32"/>
        <v>0</v>
      </c>
      <c r="P96" s="200">
        <v>6117</v>
      </c>
      <c r="Q96" s="200" t="s">
        <v>165</v>
      </c>
      <c r="R96" s="202">
        <v>0</v>
      </c>
      <c r="S96" s="202">
        <v>0</v>
      </c>
      <c r="T96" s="201"/>
      <c r="U96" s="201">
        <v>0</v>
      </c>
      <c r="V96" s="201">
        <f t="shared" si="24"/>
        <v>0</v>
      </c>
      <c r="W96" s="201">
        <v>0</v>
      </c>
      <c r="X96" s="201">
        <f t="shared" si="25"/>
        <v>0</v>
      </c>
      <c r="AA96" s="45" t="str">
        <f t="shared" si="26"/>
        <v/>
      </c>
      <c r="AB96" s="45" t="str">
        <f t="shared" si="27"/>
        <v/>
      </c>
      <c r="AC96" s="45" t="str">
        <f t="shared" si="28"/>
        <v>= 13 11</v>
      </c>
      <c r="AD96" s="45" t="str">
        <f t="shared" si="29"/>
        <v/>
      </c>
    </row>
    <row r="97" spans="1:30" s="45" customFormat="1" ht="13.8" x14ac:dyDescent="0.25">
      <c r="A97" s="71">
        <v>6201</v>
      </c>
      <c r="B97" s="72" t="s">
        <v>166</v>
      </c>
      <c r="C97" s="44">
        <v>0</v>
      </c>
      <c r="D97" s="150">
        <v>0</v>
      </c>
      <c r="E97" s="44">
        <v>0</v>
      </c>
      <c r="F97" s="151"/>
      <c r="G97" s="55">
        <f t="shared" si="20"/>
        <v>0</v>
      </c>
      <c r="H97" s="55">
        <f t="shared" si="21"/>
        <v>0</v>
      </c>
      <c r="I97" s="56">
        <f t="shared" si="22"/>
        <v>1</v>
      </c>
      <c r="J97" s="57">
        <f t="shared" si="23"/>
        <v>1</v>
      </c>
      <c r="K97" s="58">
        <f t="shared" si="33"/>
        <v>1</v>
      </c>
      <c r="L97" s="59"/>
      <c r="M97" s="59"/>
      <c r="O97" s="45">
        <f t="shared" si="32"/>
        <v>0</v>
      </c>
      <c r="P97" s="200">
        <v>6201</v>
      </c>
      <c r="Q97" s="200" t="s">
        <v>166</v>
      </c>
      <c r="R97" s="202">
        <v>0</v>
      </c>
      <c r="S97" s="202">
        <v>0</v>
      </c>
      <c r="T97" s="201"/>
      <c r="U97" s="201">
        <v>0</v>
      </c>
      <c r="V97" s="201">
        <f t="shared" si="24"/>
        <v>0</v>
      </c>
      <c r="W97" s="201">
        <v>0</v>
      </c>
      <c r="X97" s="201">
        <f t="shared" si="25"/>
        <v>0</v>
      </c>
      <c r="AA97" s="45" t="str">
        <f t="shared" si="26"/>
        <v/>
      </c>
      <c r="AB97" s="45" t="str">
        <f t="shared" si="27"/>
        <v/>
      </c>
      <c r="AC97" s="45" t="str">
        <f t="shared" si="28"/>
        <v>= 13 11</v>
      </c>
      <c r="AD97" s="45" t="str">
        <f t="shared" si="29"/>
        <v/>
      </c>
    </row>
    <row r="98" spans="1:30" s="45" customFormat="1" ht="13.8" x14ac:dyDescent="0.25">
      <c r="A98" s="71">
        <v>6202</v>
      </c>
      <c r="B98" s="72" t="s">
        <v>265</v>
      </c>
      <c r="C98" s="44">
        <v>439157</v>
      </c>
      <c r="D98" s="150">
        <v>7791695</v>
      </c>
      <c r="E98" s="44">
        <v>0</v>
      </c>
      <c r="F98" s="151"/>
      <c r="G98" s="55">
        <f t="shared" si="20"/>
        <v>439157</v>
      </c>
      <c r="H98" s="55">
        <f t="shared" si="21"/>
        <v>7791695</v>
      </c>
      <c r="I98" s="56">
        <f t="shared" si="22"/>
        <v>0.75</v>
      </c>
      <c r="J98" s="57">
        <f t="shared" si="23"/>
        <v>0</v>
      </c>
      <c r="K98" s="58">
        <f t="shared" si="33"/>
        <v>0</v>
      </c>
      <c r="L98" s="59"/>
      <c r="M98" s="59"/>
      <c r="O98" s="45">
        <f t="shared" si="32"/>
        <v>0</v>
      </c>
      <c r="P98" s="200">
        <v>6202</v>
      </c>
      <c r="Q98" s="200" t="s">
        <v>265</v>
      </c>
      <c r="R98" s="202">
        <v>439157</v>
      </c>
      <c r="S98" s="202">
        <v>7791695</v>
      </c>
      <c r="T98" s="201"/>
      <c r="U98" s="201">
        <v>439157</v>
      </c>
      <c r="V98" s="201">
        <f t="shared" si="24"/>
        <v>0</v>
      </c>
      <c r="W98" s="201">
        <v>7791695</v>
      </c>
      <c r="X98" s="201">
        <f t="shared" si="25"/>
        <v>0</v>
      </c>
      <c r="AA98" s="45" t="str">
        <f t="shared" si="26"/>
        <v>Mayor 13</v>
      </c>
      <c r="AB98" s="45" t="str">
        <f t="shared" si="27"/>
        <v/>
      </c>
      <c r="AC98" s="45" t="str">
        <f t="shared" si="28"/>
        <v/>
      </c>
      <c r="AD98" s="45" t="str">
        <f t="shared" si="29"/>
        <v/>
      </c>
    </row>
    <row r="99" spans="1:30" s="45" customFormat="1" ht="13.8" x14ac:dyDescent="0.25">
      <c r="A99" s="71">
        <v>6203</v>
      </c>
      <c r="B99" s="72" t="s">
        <v>246</v>
      </c>
      <c r="C99" s="44">
        <v>294774</v>
      </c>
      <c r="D99" s="150">
        <v>0</v>
      </c>
      <c r="E99" s="44">
        <v>0</v>
      </c>
      <c r="F99" s="151"/>
      <c r="G99" s="55">
        <f t="shared" si="20"/>
        <v>294774</v>
      </c>
      <c r="H99" s="55">
        <f t="shared" si="21"/>
        <v>0</v>
      </c>
      <c r="I99" s="56">
        <f t="shared" si="22"/>
        <v>1</v>
      </c>
      <c r="J99" s="57">
        <f t="shared" si="23"/>
        <v>1</v>
      </c>
      <c r="K99" s="58">
        <f>I99*J99</f>
        <v>1</v>
      </c>
      <c r="L99" s="58"/>
      <c r="M99" s="58"/>
      <c r="O99" s="45">
        <f t="shared" si="32"/>
        <v>0</v>
      </c>
      <c r="P99" s="200">
        <v>6203</v>
      </c>
      <c r="Q99" s="200" t="s">
        <v>246</v>
      </c>
      <c r="R99" s="202">
        <v>294774</v>
      </c>
      <c r="S99" s="202">
        <v>0</v>
      </c>
      <c r="T99" s="201"/>
      <c r="U99" s="201">
        <v>294774</v>
      </c>
      <c r="V99" s="201">
        <f t="shared" si="24"/>
        <v>0</v>
      </c>
      <c r="W99" s="201">
        <v>0</v>
      </c>
      <c r="X99" s="201">
        <f t="shared" si="25"/>
        <v>0</v>
      </c>
      <c r="AA99" s="45" t="str">
        <f t="shared" si="26"/>
        <v/>
      </c>
      <c r="AB99" s="45" t="str">
        <f t="shared" si="27"/>
        <v>Mayor 11</v>
      </c>
      <c r="AC99" s="45" t="str">
        <f t="shared" si="28"/>
        <v/>
      </c>
      <c r="AD99" s="45" t="str">
        <f t="shared" si="29"/>
        <v>Extingue en 13</v>
      </c>
    </row>
    <row r="100" spans="1:30" s="45" customFormat="1" ht="13.8" x14ac:dyDescent="0.25">
      <c r="A100" s="71">
        <v>6204</v>
      </c>
      <c r="B100" s="72" t="s">
        <v>526</v>
      </c>
      <c r="C100" s="44">
        <v>18330746</v>
      </c>
      <c r="D100" s="150">
        <v>8779964</v>
      </c>
      <c r="E100" s="44">
        <v>0</v>
      </c>
      <c r="F100" s="151"/>
      <c r="G100" s="55">
        <f t="shared" si="20"/>
        <v>18330746</v>
      </c>
      <c r="H100" s="55">
        <f t="shared" si="21"/>
        <v>8779964</v>
      </c>
      <c r="I100" s="56">
        <f t="shared" si="22"/>
        <v>0.75</v>
      </c>
      <c r="J100" s="57">
        <f t="shared" si="23"/>
        <v>0.52102527633081597</v>
      </c>
      <c r="K100" s="58">
        <f>+M100</f>
        <v>0.39082076184429482</v>
      </c>
      <c r="L100" s="58">
        <f>(J100-0)/$J$348</f>
        <v>0.52109434912572639</v>
      </c>
      <c r="M100" s="58">
        <f>L100*I100</f>
        <v>0.39082076184429482</v>
      </c>
      <c r="P100" s="200">
        <v>6204</v>
      </c>
      <c r="Q100" s="200" t="s">
        <v>353</v>
      </c>
      <c r="R100" s="202">
        <v>18330746</v>
      </c>
      <c r="S100" s="202">
        <v>8779964</v>
      </c>
      <c r="T100" s="201"/>
      <c r="U100" s="201">
        <v>18330746</v>
      </c>
      <c r="V100" s="201">
        <f t="shared" si="24"/>
        <v>0</v>
      </c>
      <c r="W100" s="201">
        <v>8779964</v>
      </c>
      <c r="X100" s="201">
        <f t="shared" si="25"/>
        <v>0</v>
      </c>
      <c r="AA100" s="45" t="str">
        <f t="shared" si="26"/>
        <v/>
      </c>
      <c r="AB100" s="45" t="str">
        <f t="shared" si="27"/>
        <v>Mayor 11</v>
      </c>
      <c r="AC100" s="45" t="str">
        <f t="shared" si="28"/>
        <v/>
      </c>
      <c r="AD100" s="45" t="str">
        <f t="shared" si="29"/>
        <v/>
      </c>
    </row>
    <row r="101" spans="1:30" s="45" customFormat="1" ht="13.8" x14ac:dyDescent="0.25">
      <c r="A101" s="71">
        <v>6205</v>
      </c>
      <c r="B101" s="72" t="s">
        <v>295</v>
      </c>
      <c r="C101" s="44">
        <v>0</v>
      </c>
      <c r="D101" s="150">
        <v>0</v>
      </c>
      <c r="E101" s="44">
        <v>0</v>
      </c>
      <c r="F101" s="151"/>
      <c r="G101" s="55">
        <f t="shared" si="20"/>
        <v>0</v>
      </c>
      <c r="H101" s="55">
        <f t="shared" si="21"/>
        <v>0</v>
      </c>
      <c r="I101" s="56">
        <f t="shared" si="22"/>
        <v>1</v>
      </c>
      <c r="J101" s="57">
        <f t="shared" si="23"/>
        <v>1</v>
      </c>
      <c r="K101" s="58">
        <f>I101*J101</f>
        <v>1</v>
      </c>
      <c r="L101" s="59"/>
      <c r="M101" s="59"/>
      <c r="O101" s="45">
        <f>(Q101=B101)-1</f>
        <v>0</v>
      </c>
      <c r="P101" s="200">
        <v>6205</v>
      </c>
      <c r="Q101" s="200" t="s">
        <v>295</v>
      </c>
      <c r="R101" s="202">
        <v>0</v>
      </c>
      <c r="S101" s="202">
        <v>0</v>
      </c>
      <c r="T101" s="201"/>
      <c r="U101" s="201">
        <v>0</v>
      </c>
      <c r="V101" s="201">
        <f t="shared" si="24"/>
        <v>0</v>
      </c>
      <c r="W101" s="201">
        <v>0</v>
      </c>
      <c r="X101" s="201">
        <f t="shared" si="25"/>
        <v>0</v>
      </c>
      <c r="AA101" s="45" t="str">
        <f t="shared" si="26"/>
        <v/>
      </c>
      <c r="AB101" s="45" t="str">
        <f t="shared" si="27"/>
        <v/>
      </c>
      <c r="AC101" s="45" t="str">
        <f t="shared" si="28"/>
        <v>= 13 11</v>
      </c>
      <c r="AD101" s="45" t="str">
        <f t="shared" si="29"/>
        <v/>
      </c>
    </row>
    <row r="102" spans="1:30" s="45" customFormat="1" ht="13.8" x14ac:dyDescent="0.25">
      <c r="A102" s="71">
        <v>6206</v>
      </c>
      <c r="B102" s="72" t="s">
        <v>296</v>
      </c>
      <c r="C102" s="44">
        <v>17722352</v>
      </c>
      <c r="D102" s="150">
        <v>57124</v>
      </c>
      <c r="E102" s="44">
        <v>0</v>
      </c>
      <c r="F102" s="151"/>
      <c r="G102" s="55">
        <f t="shared" si="20"/>
        <v>17722352</v>
      </c>
      <c r="H102" s="55">
        <f t="shared" si="21"/>
        <v>57124</v>
      </c>
      <c r="I102" s="56">
        <f t="shared" si="22"/>
        <v>0.75</v>
      </c>
      <c r="J102" s="57">
        <f t="shared" si="23"/>
        <v>0.99677672579802046</v>
      </c>
      <c r="K102" s="58">
        <f>+M102</f>
        <v>0.747681652046568</v>
      </c>
      <c r="L102" s="58">
        <f>(J102-0)/$J$348</f>
        <v>0.996908869395424</v>
      </c>
      <c r="M102" s="58">
        <f>L102*I102</f>
        <v>0.747681652046568</v>
      </c>
      <c r="O102" s="45">
        <f>(Q102=B102)-1</f>
        <v>0</v>
      </c>
      <c r="P102" s="200">
        <v>6206</v>
      </c>
      <c r="Q102" s="200" t="s">
        <v>296</v>
      </c>
      <c r="R102" s="202">
        <v>17722352</v>
      </c>
      <c r="S102" s="202">
        <v>57124</v>
      </c>
      <c r="T102" s="201"/>
      <c r="U102" s="201">
        <v>17722352</v>
      </c>
      <c r="V102" s="201">
        <f t="shared" si="24"/>
        <v>0</v>
      </c>
      <c r="W102" s="201">
        <v>57124</v>
      </c>
      <c r="X102" s="201">
        <f t="shared" si="25"/>
        <v>0</v>
      </c>
      <c r="AA102" s="45" t="str">
        <f t="shared" si="26"/>
        <v/>
      </c>
      <c r="AB102" s="45" t="str">
        <f t="shared" si="27"/>
        <v>Mayor 11</v>
      </c>
      <c r="AC102" s="45" t="str">
        <f t="shared" si="28"/>
        <v/>
      </c>
      <c r="AD102" s="45" t="str">
        <f t="shared" si="29"/>
        <v/>
      </c>
    </row>
    <row r="103" spans="1:30" s="45" customFormat="1" ht="13.8" x14ac:dyDescent="0.25">
      <c r="A103" s="71">
        <v>6301</v>
      </c>
      <c r="B103" s="72" t="s">
        <v>167</v>
      </c>
      <c r="C103" s="44">
        <v>301355</v>
      </c>
      <c r="D103" s="150">
        <v>326547</v>
      </c>
      <c r="E103" s="44">
        <v>1050925278</v>
      </c>
      <c r="F103" s="150">
        <v>944141923</v>
      </c>
      <c r="G103" s="55">
        <f t="shared" si="20"/>
        <v>1051226633</v>
      </c>
      <c r="H103" s="55">
        <f t="shared" si="21"/>
        <v>944468470</v>
      </c>
      <c r="I103" s="56">
        <f t="shared" si="22"/>
        <v>0.75</v>
      </c>
      <c r="J103" s="57">
        <f t="shared" si="23"/>
        <v>0.10155580124081579</v>
      </c>
      <c r="K103" s="58">
        <f>+M103</f>
        <v>7.617694843933609E-2</v>
      </c>
      <c r="L103" s="58">
        <f>(J103-0)/$J$348</f>
        <v>0.10156926458578144</v>
      </c>
      <c r="M103" s="58">
        <f>L103*I103</f>
        <v>7.617694843933609E-2</v>
      </c>
      <c r="O103" s="45">
        <f>(Q103=B103)-1</f>
        <v>0</v>
      </c>
      <c r="P103" s="200">
        <v>6301</v>
      </c>
      <c r="Q103" s="200" t="s">
        <v>167</v>
      </c>
      <c r="R103" s="202">
        <v>1051226633</v>
      </c>
      <c r="S103" s="202">
        <v>944468470</v>
      </c>
      <c r="T103" s="201"/>
      <c r="U103" s="201">
        <v>1051226633</v>
      </c>
      <c r="V103" s="201">
        <f t="shared" si="24"/>
        <v>0</v>
      </c>
      <c r="W103" s="201">
        <v>944468470</v>
      </c>
      <c r="X103" s="201">
        <f t="shared" si="25"/>
        <v>0</v>
      </c>
      <c r="AA103" s="45" t="str">
        <f t="shared" si="26"/>
        <v/>
      </c>
      <c r="AB103" s="45" t="str">
        <f t="shared" si="27"/>
        <v>Mayor 11</v>
      </c>
      <c r="AC103" s="45" t="str">
        <f t="shared" si="28"/>
        <v/>
      </c>
      <c r="AD103" s="45" t="str">
        <f t="shared" si="29"/>
        <v/>
      </c>
    </row>
    <row r="104" spans="1:30" s="45" customFormat="1" ht="13.8" x14ac:dyDescent="0.25">
      <c r="A104" s="71">
        <v>6302</v>
      </c>
      <c r="B104" s="72" t="s">
        <v>221</v>
      </c>
      <c r="C104" s="44">
        <v>124815091</v>
      </c>
      <c r="D104" s="150">
        <v>2695917</v>
      </c>
      <c r="E104" s="44">
        <v>0</v>
      </c>
      <c r="F104" s="151"/>
      <c r="G104" s="55">
        <f t="shared" si="20"/>
        <v>124815091</v>
      </c>
      <c r="H104" s="55">
        <f t="shared" si="21"/>
        <v>2695917</v>
      </c>
      <c r="I104" s="56">
        <f t="shared" si="22"/>
        <v>0.75</v>
      </c>
      <c r="J104" s="57">
        <f t="shared" si="23"/>
        <v>0.97840071277919427</v>
      </c>
      <c r="K104" s="58">
        <f>+M104</f>
        <v>0.73389781518887509</v>
      </c>
      <c r="L104" s="58">
        <f>(J104-0)/$J$348</f>
        <v>0.97853042025183345</v>
      </c>
      <c r="M104" s="58">
        <f>L104*I104</f>
        <v>0.73389781518887509</v>
      </c>
      <c r="P104" s="200">
        <v>6302</v>
      </c>
      <c r="Q104" s="200" t="s">
        <v>354</v>
      </c>
      <c r="R104" s="202">
        <v>124815091</v>
      </c>
      <c r="S104" s="202">
        <v>2695917</v>
      </c>
      <c r="T104" s="201"/>
      <c r="U104" s="201">
        <v>124815091</v>
      </c>
      <c r="V104" s="201">
        <f t="shared" si="24"/>
        <v>0</v>
      </c>
      <c r="W104" s="201">
        <v>2695917</v>
      </c>
      <c r="X104" s="201">
        <f t="shared" si="25"/>
        <v>0</v>
      </c>
      <c r="AA104" s="45" t="str">
        <f t="shared" si="26"/>
        <v/>
      </c>
      <c r="AB104" s="45" t="str">
        <f t="shared" si="27"/>
        <v>Mayor 11</v>
      </c>
      <c r="AC104" s="45" t="str">
        <f t="shared" si="28"/>
        <v/>
      </c>
      <c r="AD104" s="45" t="str">
        <f t="shared" si="29"/>
        <v/>
      </c>
    </row>
    <row r="105" spans="1:30" s="45" customFormat="1" ht="13.8" x14ac:dyDescent="0.25">
      <c r="A105" s="71">
        <v>6303</v>
      </c>
      <c r="B105" s="72" t="s">
        <v>297</v>
      </c>
      <c r="C105" s="44">
        <v>92858826</v>
      </c>
      <c r="D105" s="150">
        <v>144083355</v>
      </c>
      <c r="E105" s="44">
        <v>0</v>
      </c>
      <c r="F105" s="151"/>
      <c r="G105" s="55">
        <f t="shared" si="20"/>
        <v>92858826</v>
      </c>
      <c r="H105" s="55">
        <f t="shared" si="21"/>
        <v>144083355</v>
      </c>
      <c r="I105" s="56">
        <f t="shared" si="22"/>
        <v>0.75</v>
      </c>
      <c r="J105" s="57">
        <f t="shared" si="23"/>
        <v>0</v>
      </c>
      <c r="K105" s="58">
        <f t="shared" ref="K105:K113" si="34">I105*J105</f>
        <v>0</v>
      </c>
      <c r="L105" s="59"/>
      <c r="M105" s="59"/>
      <c r="O105" s="45">
        <f t="shared" ref="O105:O113" si="35">(Q105=B105)-1</f>
        <v>0</v>
      </c>
      <c r="P105" s="200">
        <v>6303</v>
      </c>
      <c r="Q105" s="200" t="s">
        <v>297</v>
      </c>
      <c r="R105" s="202">
        <v>92858826</v>
      </c>
      <c r="S105" s="202">
        <v>144083355</v>
      </c>
      <c r="T105" s="201"/>
      <c r="U105" s="201">
        <v>92858826</v>
      </c>
      <c r="V105" s="201">
        <f t="shared" si="24"/>
        <v>0</v>
      </c>
      <c r="W105" s="201">
        <v>144083355</v>
      </c>
      <c r="X105" s="201">
        <f t="shared" si="25"/>
        <v>0</v>
      </c>
      <c r="AA105" s="45" t="str">
        <f t="shared" si="26"/>
        <v>Mayor 13</v>
      </c>
      <c r="AB105" s="45" t="str">
        <f t="shared" si="27"/>
        <v/>
      </c>
      <c r="AC105" s="45" t="str">
        <f t="shared" si="28"/>
        <v/>
      </c>
      <c r="AD105" s="45" t="str">
        <f t="shared" si="29"/>
        <v/>
      </c>
    </row>
    <row r="106" spans="1:30" s="45" customFormat="1" ht="13.8" x14ac:dyDescent="0.25">
      <c r="A106" s="71">
        <v>6304</v>
      </c>
      <c r="B106" s="72" t="s">
        <v>298</v>
      </c>
      <c r="C106" s="44">
        <v>0</v>
      </c>
      <c r="D106" s="150">
        <v>0</v>
      </c>
      <c r="E106" s="44">
        <v>0</v>
      </c>
      <c r="F106" s="151"/>
      <c r="G106" s="55">
        <f t="shared" si="20"/>
        <v>0</v>
      </c>
      <c r="H106" s="55">
        <f t="shared" si="21"/>
        <v>0</v>
      </c>
      <c r="I106" s="56">
        <f t="shared" si="22"/>
        <v>1</v>
      </c>
      <c r="J106" s="57">
        <f t="shared" si="23"/>
        <v>1</v>
      </c>
      <c r="K106" s="58">
        <f t="shared" si="34"/>
        <v>1</v>
      </c>
      <c r="L106" s="59"/>
      <c r="M106" s="59"/>
      <c r="O106" s="45">
        <f t="shared" si="35"/>
        <v>0</v>
      </c>
      <c r="P106" s="200">
        <v>6304</v>
      </c>
      <c r="Q106" s="200" t="s">
        <v>298</v>
      </c>
      <c r="R106" s="202">
        <v>0</v>
      </c>
      <c r="S106" s="202">
        <v>0</v>
      </c>
      <c r="T106" s="201"/>
      <c r="U106" s="201">
        <v>0</v>
      </c>
      <c r="V106" s="201">
        <f t="shared" si="24"/>
        <v>0</v>
      </c>
      <c r="W106" s="201">
        <v>0</v>
      </c>
      <c r="X106" s="201">
        <f t="shared" si="25"/>
        <v>0</v>
      </c>
      <c r="AA106" s="45" t="str">
        <f t="shared" si="26"/>
        <v/>
      </c>
      <c r="AB106" s="45" t="str">
        <f t="shared" si="27"/>
        <v/>
      </c>
      <c r="AC106" s="45" t="str">
        <f t="shared" si="28"/>
        <v>= 13 11</v>
      </c>
      <c r="AD106" s="45" t="str">
        <f t="shared" si="29"/>
        <v/>
      </c>
    </row>
    <row r="107" spans="1:30" s="45" customFormat="1" ht="13.8" x14ac:dyDescent="0.25">
      <c r="A107" s="71">
        <v>6305</v>
      </c>
      <c r="B107" s="72" t="s">
        <v>299</v>
      </c>
      <c r="C107" s="44">
        <v>0</v>
      </c>
      <c r="D107" s="150">
        <v>0</v>
      </c>
      <c r="E107" s="44">
        <v>0</v>
      </c>
      <c r="F107" s="151"/>
      <c r="G107" s="55">
        <f t="shared" si="20"/>
        <v>0</v>
      </c>
      <c r="H107" s="55">
        <f t="shared" si="21"/>
        <v>0</v>
      </c>
      <c r="I107" s="56">
        <f t="shared" si="22"/>
        <v>1</v>
      </c>
      <c r="J107" s="57">
        <f t="shared" si="23"/>
        <v>1</v>
      </c>
      <c r="K107" s="58">
        <f t="shared" si="34"/>
        <v>1</v>
      </c>
      <c r="L107" s="59"/>
      <c r="M107" s="59"/>
      <c r="O107" s="45">
        <f t="shared" si="35"/>
        <v>0</v>
      </c>
      <c r="P107" s="200">
        <v>6305</v>
      </c>
      <c r="Q107" s="200" t="s">
        <v>299</v>
      </c>
      <c r="R107" s="202">
        <v>0</v>
      </c>
      <c r="S107" s="202">
        <v>0</v>
      </c>
      <c r="T107" s="201"/>
      <c r="U107" s="201">
        <v>0</v>
      </c>
      <c r="V107" s="201">
        <f t="shared" si="24"/>
        <v>0</v>
      </c>
      <c r="W107" s="201">
        <v>0</v>
      </c>
      <c r="X107" s="201">
        <f t="shared" si="25"/>
        <v>0</v>
      </c>
      <c r="AA107" s="45" t="str">
        <f t="shared" si="26"/>
        <v/>
      </c>
      <c r="AB107" s="45" t="str">
        <f t="shared" si="27"/>
        <v/>
      </c>
      <c r="AC107" s="45" t="str">
        <f t="shared" si="28"/>
        <v>= 13 11</v>
      </c>
      <c r="AD107" s="45" t="str">
        <f t="shared" si="29"/>
        <v/>
      </c>
    </row>
    <row r="108" spans="1:30" s="45" customFormat="1" ht="13.8" x14ac:dyDescent="0.25">
      <c r="A108" s="71">
        <v>6306</v>
      </c>
      <c r="B108" s="72" t="s">
        <v>168</v>
      </c>
      <c r="C108" s="44">
        <v>11268671</v>
      </c>
      <c r="D108" s="150">
        <v>0</v>
      </c>
      <c r="E108" s="44">
        <v>0</v>
      </c>
      <c r="F108" s="151"/>
      <c r="G108" s="55">
        <f t="shared" si="20"/>
        <v>11268671</v>
      </c>
      <c r="H108" s="55">
        <f t="shared" si="21"/>
        <v>0</v>
      </c>
      <c r="I108" s="56">
        <f t="shared" si="22"/>
        <v>1</v>
      </c>
      <c r="J108" s="57">
        <f t="shared" si="23"/>
        <v>1</v>
      </c>
      <c r="K108" s="58">
        <f t="shared" si="34"/>
        <v>1</v>
      </c>
      <c r="L108" s="59"/>
      <c r="M108" s="59"/>
      <c r="O108" s="45">
        <f t="shared" si="35"/>
        <v>0</v>
      </c>
      <c r="P108" s="200">
        <v>6306</v>
      </c>
      <c r="Q108" s="200" t="s">
        <v>168</v>
      </c>
      <c r="R108" s="202">
        <v>11268671</v>
      </c>
      <c r="S108" s="202">
        <v>0</v>
      </c>
      <c r="T108" s="201"/>
      <c r="U108" s="201">
        <v>11268671</v>
      </c>
      <c r="V108" s="201">
        <f t="shared" si="24"/>
        <v>0</v>
      </c>
      <c r="W108" s="201">
        <v>0</v>
      </c>
      <c r="X108" s="201">
        <f t="shared" si="25"/>
        <v>0</v>
      </c>
      <c r="AA108" s="45" t="str">
        <f t="shared" si="26"/>
        <v/>
      </c>
      <c r="AB108" s="45" t="str">
        <f t="shared" si="27"/>
        <v>Mayor 11</v>
      </c>
      <c r="AC108" s="45" t="str">
        <f t="shared" si="28"/>
        <v/>
      </c>
      <c r="AD108" s="45" t="str">
        <f t="shared" si="29"/>
        <v>Extingue en 13</v>
      </c>
    </row>
    <row r="109" spans="1:30" s="45" customFormat="1" ht="13.8" x14ac:dyDescent="0.25">
      <c r="A109" s="71">
        <v>6307</v>
      </c>
      <c r="B109" s="72" t="s">
        <v>51</v>
      </c>
      <c r="C109" s="44">
        <v>0</v>
      </c>
      <c r="D109" s="150">
        <v>0</v>
      </c>
      <c r="E109" s="44">
        <v>0</v>
      </c>
      <c r="F109" s="151"/>
      <c r="G109" s="55">
        <f t="shared" si="20"/>
        <v>0</v>
      </c>
      <c r="H109" s="55">
        <f t="shared" si="21"/>
        <v>0</v>
      </c>
      <c r="I109" s="56">
        <f t="shared" si="22"/>
        <v>1</v>
      </c>
      <c r="J109" s="57">
        <f t="shared" si="23"/>
        <v>1</v>
      </c>
      <c r="K109" s="58">
        <f t="shared" si="34"/>
        <v>1</v>
      </c>
      <c r="L109" s="59"/>
      <c r="M109" s="59"/>
      <c r="O109" s="45">
        <f t="shared" si="35"/>
        <v>0</v>
      </c>
      <c r="P109" s="200">
        <v>6307</v>
      </c>
      <c r="Q109" s="200" t="s">
        <v>51</v>
      </c>
      <c r="R109" s="202">
        <v>0</v>
      </c>
      <c r="S109" s="202">
        <v>0</v>
      </c>
      <c r="T109" s="201"/>
      <c r="U109" s="201">
        <v>0</v>
      </c>
      <c r="V109" s="201">
        <f t="shared" si="24"/>
        <v>0</v>
      </c>
      <c r="W109" s="201">
        <v>0</v>
      </c>
      <c r="X109" s="201">
        <f t="shared" si="25"/>
        <v>0</v>
      </c>
      <c r="AA109" s="45" t="str">
        <f t="shared" si="26"/>
        <v/>
      </c>
      <c r="AB109" s="45" t="str">
        <f t="shared" si="27"/>
        <v/>
      </c>
      <c r="AC109" s="45" t="str">
        <f t="shared" si="28"/>
        <v>= 13 11</v>
      </c>
      <c r="AD109" s="45" t="str">
        <f t="shared" si="29"/>
        <v/>
      </c>
    </row>
    <row r="110" spans="1:30" s="45" customFormat="1" ht="13.8" x14ac:dyDescent="0.25">
      <c r="A110" s="71">
        <v>6308</v>
      </c>
      <c r="B110" s="72" t="s">
        <v>259</v>
      </c>
      <c r="C110" s="44">
        <v>0</v>
      </c>
      <c r="D110" s="150">
        <v>0</v>
      </c>
      <c r="E110" s="44">
        <v>0</v>
      </c>
      <c r="F110" s="151"/>
      <c r="G110" s="55">
        <f t="shared" si="20"/>
        <v>0</v>
      </c>
      <c r="H110" s="55">
        <f t="shared" si="21"/>
        <v>0</v>
      </c>
      <c r="I110" s="56">
        <f t="shared" si="22"/>
        <v>1</v>
      </c>
      <c r="J110" s="57">
        <f t="shared" si="23"/>
        <v>1</v>
      </c>
      <c r="K110" s="58">
        <f t="shared" si="34"/>
        <v>1</v>
      </c>
      <c r="L110" s="59"/>
      <c r="M110" s="59"/>
      <c r="O110" s="45">
        <f t="shared" si="35"/>
        <v>0</v>
      </c>
      <c r="P110" s="200">
        <v>6308</v>
      </c>
      <c r="Q110" s="200" t="s">
        <v>259</v>
      </c>
      <c r="R110" s="202">
        <v>0</v>
      </c>
      <c r="S110" s="202">
        <v>0</v>
      </c>
      <c r="T110" s="201"/>
      <c r="U110" s="201">
        <v>0</v>
      </c>
      <c r="V110" s="201">
        <f t="shared" si="24"/>
        <v>0</v>
      </c>
      <c r="W110" s="201">
        <v>0</v>
      </c>
      <c r="X110" s="201">
        <f t="shared" si="25"/>
        <v>0</v>
      </c>
      <c r="AA110" s="45" t="str">
        <f t="shared" si="26"/>
        <v/>
      </c>
      <c r="AB110" s="45" t="str">
        <f t="shared" si="27"/>
        <v/>
      </c>
      <c r="AC110" s="45" t="str">
        <f t="shared" si="28"/>
        <v>= 13 11</v>
      </c>
      <c r="AD110" s="45" t="str">
        <f t="shared" si="29"/>
        <v/>
      </c>
    </row>
    <row r="111" spans="1:30" s="45" customFormat="1" ht="13.8" x14ac:dyDescent="0.25">
      <c r="A111" s="71">
        <v>6309</v>
      </c>
      <c r="B111" s="72" t="s">
        <v>243</v>
      </c>
      <c r="C111" s="44">
        <v>0</v>
      </c>
      <c r="D111" s="150">
        <v>0</v>
      </c>
      <c r="E111" s="44">
        <v>0</v>
      </c>
      <c r="F111" s="151"/>
      <c r="G111" s="55">
        <f t="shared" si="20"/>
        <v>0</v>
      </c>
      <c r="H111" s="55">
        <f t="shared" si="21"/>
        <v>0</v>
      </c>
      <c r="I111" s="56">
        <f t="shared" si="22"/>
        <v>1</v>
      </c>
      <c r="J111" s="57">
        <f t="shared" si="23"/>
        <v>1</v>
      </c>
      <c r="K111" s="58">
        <f t="shared" si="34"/>
        <v>1</v>
      </c>
      <c r="L111" s="59"/>
      <c r="M111" s="59"/>
      <c r="O111" s="45">
        <f t="shared" si="35"/>
        <v>0</v>
      </c>
      <c r="P111" s="200">
        <v>6309</v>
      </c>
      <c r="Q111" s="200" t="s">
        <v>243</v>
      </c>
      <c r="R111" s="202">
        <v>0</v>
      </c>
      <c r="S111" s="202">
        <v>0</v>
      </c>
      <c r="T111" s="201"/>
      <c r="U111" s="201">
        <v>0</v>
      </c>
      <c r="V111" s="201">
        <f t="shared" si="24"/>
        <v>0</v>
      </c>
      <c r="W111" s="201">
        <v>0</v>
      </c>
      <c r="X111" s="201">
        <f t="shared" si="25"/>
        <v>0</v>
      </c>
      <c r="AA111" s="45" t="str">
        <f t="shared" si="26"/>
        <v/>
      </c>
      <c r="AB111" s="45" t="str">
        <f t="shared" si="27"/>
        <v/>
      </c>
      <c r="AC111" s="45" t="str">
        <f t="shared" si="28"/>
        <v>= 13 11</v>
      </c>
      <c r="AD111" s="45" t="str">
        <f t="shared" si="29"/>
        <v/>
      </c>
    </row>
    <row r="112" spans="1:30" s="45" customFormat="1" ht="13.8" x14ac:dyDescent="0.25">
      <c r="A112" s="71">
        <v>6310</v>
      </c>
      <c r="B112" s="72" t="s">
        <v>63</v>
      </c>
      <c r="C112" s="44">
        <v>0</v>
      </c>
      <c r="D112" s="150">
        <v>0</v>
      </c>
      <c r="E112" s="44">
        <v>0</v>
      </c>
      <c r="F112" s="151"/>
      <c r="G112" s="55">
        <f t="shared" si="20"/>
        <v>0</v>
      </c>
      <c r="H112" s="55">
        <f t="shared" si="21"/>
        <v>0</v>
      </c>
      <c r="I112" s="56">
        <f t="shared" si="22"/>
        <v>1</v>
      </c>
      <c r="J112" s="57">
        <f t="shared" si="23"/>
        <v>1</v>
      </c>
      <c r="K112" s="58">
        <f t="shared" si="34"/>
        <v>1</v>
      </c>
      <c r="L112" s="59"/>
      <c r="M112" s="59"/>
      <c r="O112" s="45">
        <f t="shared" si="35"/>
        <v>0</v>
      </c>
      <c r="P112" s="200">
        <v>6310</v>
      </c>
      <c r="Q112" s="200" t="s">
        <v>63</v>
      </c>
      <c r="R112" s="202">
        <v>0</v>
      </c>
      <c r="S112" s="202">
        <v>0</v>
      </c>
      <c r="T112" s="201"/>
      <c r="U112" s="201">
        <v>0</v>
      </c>
      <c r="V112" s="201">
        <f t="shared" si="24"/>
        <v>0</v>
      </c>
      <c r="W112" s="201">
        <v>0</v>
      </c>
      <c r="X112" s="201">
        <f t="shared" si="25"/>
        <v>0</v>
      </c>
      <c r="AA112" s="45" t="str">
        <f t="shared" si="26"/>
        <v/>
      </c>
      <c r="AB112" s="45" t="str">
        <f t="shared" si="27"/>
        <v/>
      </c>
      <c r="AC112" s="45" t="str">
        <f t="shared" si="28"/>
        <v>= 13 11</v>
      </c>
      <c r="AD112" s="45" t="str">
        <f t="shared" si="29"/>
        <v/>
      </c>
    </row>
    <row r="113" spans="1:30" s="45" customFormat="1" ht="13.8" x14ac:dyDescent="0.25">
      <c r="A113" s="71">
        <v>7101</v>
      </c>
      <c r="B113" s="72" t="s">
        <v>30</v>
      </c>
      <c r="C113" s="44">
        <v>0</v>
      </c>
      <c r="D113" s="150">
        <v>0</v>
      </c>
      <c r="E113" s="44">
        <v>0</v>
      </c>
      <c r="F113" s="151"/>
      <c r="G113" s="55">
        <f t="shared" si="20"/>
        <v>0</v>
      </c>
      <c r="H113" s="55">
        <f t="shared" si="21"/>
        <v>0</v>
      </c>
      <c r="I113" s="56">
        <f t="shared" si="22"/>
        <v>1</v>
      </c>
      <c r="J113" s="57">
        <f t="shared" si="23"/>
        <v>1</v>
      </c>
      <c r="K113" s="58">
        <f t="shared" si="34"/>
        <v>1</v>
      </c>
      <c r="L113" s="59"/>
      <c r="M113" s="59"/>
      <c r="O113" s="45">
        <f t="shared" si="35"/>
        <v>0</v>
      </c>
      <c r="P113" s="200">
        <v>7101</v>
      </c>
      <c r="Q113" s="200" t="s">
        <v>30</v>
      </c>
      <c r="R113" s="202">
        <v>0</v>
      </c>
      <c r="S113" s="202">
        <v>0</v>
      </c>
      <c r="T113" s="201"/>
      <c r="U113" s="201">
        <v>0</v>
      </c>
      <c r="V113" s="201">
        <f t="shared" si="24"/>
        <v>0</v>
      </c>
      <c r="W113" s="201">
        <v>0</v>
      </c>
      <c r="X113" s="201">
        <f t="shared" si="25"/>
        <v>0</v>
      </c>
      <c r="AA113" s="45" t="str">
        <f t="shared" si="26"/>
        <v/>
      </c>
      <c r="AB113" s="45" t="str">
        <f t="shared" si="27"/>
        <v/>
      </c>
      <c r="AC113" s="45" t="str">
        <f t="shared" si="28"/>
        <v>= 13 11</v>
      </c>
      <c r="AD113" s="45" t="str">
        <f t="shared" si="29"/>
        <v/>
      </c>
    </row>
    <row r="114" spans="1:30" s="45" customFormat="1" ht="13.8" x14ac:dyDescent="0.25">
      <c r="A114" s="71">
        <v>7102</v>
      </c>
      <c r="B114" s="72" t="s">
        <v>169</v>
      </c>
      <c r="C114" s="44">
        <v>395267661</v>
      </c>
      <c r="D114" s="150">
        <v>122306683</v>
      </c>
      <c r="E114" s="44">
        <v>0</v>
      </c>
      <c r="F114" s="151"/>
      <c r="G114" s="55">
        <f t="shared" si="20"/>
        <v>395267661</v>
      </c>
      <c r="H114" s="55">
        <f t="shared" si="21"/>
        <v>122306683</v>
      </c>
      <c r="I114" s="56">
        <f t="shared" si="22"/>
        <v>0.75</v>
      </c>
      <c r="J114" s="57">
        <f t="shared" si="23"/>
        <v>0.69057250297033534</v>
      </c>
      <c r="K114" s="58">
        <f>+M114</f>
        <v>0.51799803959650115</v>
      </c>
      <c r="L114" s="58">
        <f>(J114-0)/$J$348</f>
        <v>0.69066405279533494</v>
      </c>
      <c r="M114" s="58">
        <f>L114*I114</f>
        <v>0.51799803959650115</v>
      </c>
      <c r="P114" s="200">
        <v>7102</v>
      </c>
      <c r="Q114" s="200" t="s">
        <v>383</v>
      </c>
      <c r="R114" s="202">
        <v>395267661</v>
      </c>
      <c r="S114" s="202">
        <v>122306683</v>
      </c>
      <c r="T114" s="201"/>
      <c r="U114" s="201">
        <v>395267661</v>
      </c>
      <c r="V114" s="201">
        <f t="shared" si="24"/>
        <v>0</v>
      </c>
      <c r="W114" s="201">
        <v>122306683</v>
      </c>
      <c r="X114" s="201">
        <f t="shared" si="25"/>
        <v>0</v>
      </c>
      <c r="AA114" s="45" t="str">
        <f t="shared" si="26"/>
        <v/>
      </c>
      <c r="AB114" s="45" t="str">
        <f t="shared" si="27"/>
        <v>Mayor 11</v>
      </c>
      <c r="AC114" s="45" t="str">
        <f t="shared" si="28"/>
        <v/>
      </c>
      <c r="AD114" s="45" t="str">
        <f t="shared" si="29"/>
        <v/>
      </c>
    </row>
    <row r="115" spans="1:30" s="45" customFormat="1" ht="13.8" x14ac:dyDescent="0.25">
      <c r="A115" s="71">
        <v>7103</v>
      </c>
      <c r="B115" s="72" t="s">
        <v>138</v>
      </c>
      <c r="C115" s="44">
        <v>0</v>
      </c>
      <c r="D115" s="150">
        <v>0</v>
      </c>
      <c r="E115" s="44">
        <v>0</v>
      </c>
      <c r="F115" s="151"/>
      <c r="G115" s="55">
        <f t="shared" si="20"/>
        <v>0</v>
      </c>
      <c r="H115" s="55">
        <f t="shared" si="21"/>
        <v>0</v>
      </c>
      <c r="I115" s="56">
        <f t="shared" si="22"/>
        <v>1</v>
      </c>
      <c r="J115" s="57">
        <f t="shared" si="23"/>
        <v>1</v>
      </c>
      <c r="K115" s="58">
        <f t="shared" ref="K115:K135" si="36">I115*J115</f>
        <v>1</v>
      </c>
      <c r="L115" s="59"/>
      <c r="M115" s="59"/>
      <c r="O115" s="45">
        <f>(Q115=B115)-1</f>
        <v>0</v>
      </c>
      <c r="P115" s="200">
        <v>7103</v>
      </c>
      <c r="Q115" s="200" t="s">
        <v>138</v>
      </c>
      <c r="R115" s="202">
        <v>0</v>
      </c>
      <c r="S115" s="202">
        <v>0</v>
      </c>
      <c r="T115" s="201"/>
      <c r="U115" s="201">
        <v>0</v>
      </c>
      <c r="V115" s="201">
        <f t="shared" si="24"/>
        <v>0</v>
      </c>
      <c r="W115" s="201">
        <v>0</v>
      </c>
      <c r="X115" s="201">
        <f t="shared" si="25"/>
        <v>0</v>
      </c>
      <c r="AA115" s="45" t="str">
        <f t="shared" si="26"/>
        <v/>
      </c>
      <c r="AB115" s="45" t="str">
        <f t="shared" si="27"/>
        <v/>
      </c>
      <c r="AC115" s="45" t="str">
        <f t="shared" si="28"/>
        <v>= 13 11</v>
      </c>
      <c r="AD115" s="45" t="str">
        <f t="shared" si="29"/>
        <v/>
      </c>
    </row>
    <row r="116" spans="1:30" s="45" customFormat="1" ht="13.8" x14ac:dyDescent="0.25">
      <c r="A116" s="71">
        <v>7104</v>
      </c>
      <c r="B116" s="72" t="s">
        <v>222</v>
      </c>
      <c r="C116" s="44">
        <v>0</v>
      </c>
      <c r="D116" s="150">
        <v>0</v>
      </c>
      <c r="E116" s="44">
        <v>0</v>
      </c>
      <c r="F116" s="151"/>
      <c r="G116" s="55">
        <f t="shared" si="20"/>
        <v>0</v>
      </c>
      <c r="H116" s="55">
        <f t="shared" si="21"/>
        <v>0</v>
      </c>
      <c r="I116" s="56">
        <f t="shared" si="22"/>
        <v>1</v>
      </c>
      <c r="J116" s="57">
        <f t="shared" si="23"/>
        <v>1</v>
      </c>
      <c r="K116" s="58">
        <f t="shared" si="36"/>
        <v>1</v>
      </c>
      <c r="L116" s="59"/>
      <c r="M116" s="59"/>
      <c r="O116" s="45">
        <f>(Q116=B116)-1</f>
        <v>0</v>
      </c>
      <c r="P116" s="200">
        <v>7104</v>
      </c>
      <c r="Q116" s="200" t="s">
        <v>222</v>
      </c>
      <c r="R116" s="202">
        <v>0</v>
      </c>
      <c r="S116" s="202">
        <v>0</v>
      </c>
      <c r="T116" s="201"/>
      <c r="U116" s="201">
        <v>0</v>
      </c>
      <c r="V116" s="201">
        <f t="shared" si="24"/>
        <v>0</v>
      </c>
      <c r="W116" s="201">
        <v>0</v>
      </c>
      <c r="X116" s="201">
        <f t="shared" si="25"/>
        <v>0</v>
      </c>
      <c r="AA116" s="45" t="str">
        <f t="shared" si="26"/>
        <v/>
      </c>
      <c r="AB116" s="45" t="str">
        <f t="shared" si="27"/>
        <v/>
      </c>
      <c r="AC116" s="45" t="str">
        <f t="shared" si="28"/>
        <v>= 13 11</v>
      </c>
      <c r="AD116" s="45" t="str">
        <f t="shared" si="29"/>
        <v/>
      </c>
    </row>
    <row r="117" spans="1:30" s="45" customFormat="1" ht="13.8" x14ac:dyDescent="0.25">
      <c r="A117" s="71">
        <v>7105</v>
      </c>
      <c r="B117" s="72" t="s">
        <v>53</v>
      </c>
      <c r="C117" s="44">
        <v>0</v>
      </c>
      <c r="D117" s="150">
        <v>0</v>
      </c>
      <c r="E117" s="44">
        <v>0</v>
      </c>
      <c r="F117" s="151"/>
      <c r="G117" s="55">
        <f t="shared" si="20"/>
        <v>0</v>
      </c>
      <c r="H117" s="55">
        <f t="shared" si="21"/>
        <v>0</v>
      </c>
      <c r="I117" s="56">
        <f t="shared" si="22"/>
        <v>1</v>
      </c>
      <c r="J117" s="57">
        <f t="shared" si="23"/>
        <v>1</v>
      </c>
      <c r="K117" s="58">
        <f t="shared" si="36"/>
        <v>1</v>
      </c>
      <c r="L117" s="59"/>
      <c r="M117" s="59"/>
      <c r="O117" s="45">
        <f>(Q117=B117)-1</f>
        <v>0</v>
      </c>
      <c r="P117" s="200">
        <v>7105</v>
      </c>
      <c r="Q117" s="200" t="s">
        <v>53</v>
      </c>
      <c r="R117" s="202">
        <v>0</v>
      </c>
      <c r="S117" s="202">
        <v>0</v>
      </c>
      <c r="T117" s="201"/>
      <c r="U117" s="201">
        <v>0</v>
      </c>
      <c r="V117" s="201">
        <f t="shared" si="24"/>
        <v>0</v>
      </c>
      <c r="W117" s="201">
        <v>0</v>
      </c>
      <c r="X117" s="201">
        <f t="shared" si="25"/>
        <v>0</v>
      </c>
      <c r="AA117" s="45" t="str">
        <f t="shared" si="26"/>
        <v/>
      </c>
      <c r="AB117" s="45" t="str">
        <f t="shared" si="27"/>
        <v/>
      </c>
      <c r="AC117" s="45" t="str">
        <f t="shared" si="28"/>
        <v>= 13 11</v>
      </c>
      <c r="AD117" s="45" t="str">
        <f t="shared" si="29"/>
        <v/>
      </c>
    </row>
    <row r="118" spans="1:30" s="45" customFormat="1" ht="13.8" x14ac:dyDescent="0.25">
      <c r="A118" s="71">
        <v>7106</v>
      </c>
      <c r="B118" s="72" t="s">
        <v>170</v>
      </c>
      <c r="C118" s="44">
        <v>0</v>
      </c>
      <c r="D118" s="150">
        <v>0</v>
      </c>
      <c r="E118" s="44">
        <v>0</v>
      </c>
      <c r="F118" s="151"/>
      <c r="G118" s="55">
        <f t="shared" si="20"/>
        <v>0</v>
      </c>
      <c r="H118" s="55">
        <f t="shared" si="21"/>
        <v>0</v>
      </c>
      <c r="I118" s="56">
        <f t="shared" si="22"/>
        <v>1</v>
      </c>
      <c r="J118" s="57">
        <f t="shared" si="23"/>
        <v>1</v>
      </c>
      <c r="K118" s="58">
        <f t="shared" si="36"/>
        <v>1</v>
      </c>
      <c r="L118" s="59"/>
      <c r="M118" s="59"/>
      <c r="O118" s="45">
        <f>(Q118=B118)-1</f>
        <v>0</v>
      </c>
      <c r="P118" s="200">
        <v>7106</v>
      </c>
      <c r="Q118" s="200" t="s">
        <v>170</v>
      </c>
      <c r="R118" s="202">
        <v>0</v>
      </c>
      <c r="S118" s="202">
        <v>0</v>
      </c>
      <c r="T118" s="201"/>
      <c r="U118" s="201">
        <v>0</v>
      </c>
      <c r="V118" s="201">
        <f t="shared" si="24"/>
        <v>0</v>
      </c>
      <c r="W118" s="201">
        <v>0</v>
      </c>
      <c r="X118" s="201">
        <f t="shared" si="25"/>
        <v>0</v>
      </c>
      <c r="AA118" s="45" t="str">
        <f t="shared" si="26"/>
        <v/>
      </c>
      <c r="AB118" s="45" t="str">
        <f t="shared" si="27"/>
        <v/>
      </c>
      <c r="AC118" s="45" t="str">
        <f t="shared" si="28"/>
        <v>= 13 11</v>
      </c>
      <c r="AD118" s="45" t="str">
        <f t="shared" si="29"/>
        <v/>
      </c>
    </row>
    <row r="119" spans="1:30" s="45" customFormat="1" ht="13.8" x14ac:dyDescent="0.25">
      <c r="A119" s="71">
        <v>7107</v>
      </c>
      <c r="B119" s="72" t="s">
        <v>62</v>
      </c>
      <c r="C119" s="44">
        <v>0</v>
      </c>
      <c r="D119" s="150">
        <v>0</v>
      </c>
      <c r="E119" s="44">
        <v>0</v>
      </c>
      <c r="F119" s="151"/>
      <c r="G119" s="55">
        <f t="shared" si="20"/>
        <v>0</v>
      </c>
      <c r="H119" s="55">
        <f t="shared" si="21"/>
        <v>0</v>
      </c>
      <c r="I119" s="56">
        <f t="shared" si="22"/>
        <v>1</v>
      </c>
      <c r="J119" s="57">
        <f t="shared" si="23"/>
        <v>1</v>
      </c>
      <c r="K119" s="58">
        <f t="shared" si="36"/>
        <v>1</v>
      </c>
      <c r="L119" s="59"/>
      <c r="M119" s="59"/>
      <c r="O119" s="45">
        <f>(Q119=B119)-1</f>
        <v>0</v>
      </c>
      <c r="P119" s="200">
        <v>7107</v>
      </c>
      <c r="Q119" s="200" t="s">
        <v>62</v>
      </c>
      <c r="R119" s="202">
        <v>0</v>
      </c>
      <c r="S119" s="202">
        <v>0</v>
      </c>
      <c r="T119" s="201"/>
      <c r="U119" s="201">
        <v>0</v>
      </c>
      <c r="V119" s="201">
        <f t="shared" si="24"/>
        <v>0</v>
      </c>
      <c r="W119" s="201">
        <v>0</v>
      </c>
      <c r="X119" s="201">
        <f t="shared" si="25"/>
        <v>0</v>
      </c>
      <c r="AA119" s="45" t="str">
        <f t="shared" si="26"/>
        <v/>
      </c>
      <c r="AB119" s="45" t="str">
        <f t="shared" si="27"/>
        <v/>
      </c>
      <c r="AC119" s="45" t="str">
        <f t="shared" si="28"/>
        <v>= 13 11</v>
      </c>
      <c r="AD119" s="45" t="str">
        <f t="shared" si="29"/>
        <v/>
      </c>
    </row>
    <row r="120" spans="1:30" s="45" customFormat="1" ht="13.8" x14ac:dyDescent="0.25">
      <c r="A120" s="71">
        <v>7108</v>
      </c>
      <c r="B120" s="72" t="s">
        <v>171</v>
      </c>
      <c r="C120" s="44">
        <v>0</v>
      </c>
      <c r="D120" s="150">
        <v>0</v>
      </c>
      <c r="E120" s="44">
        <v>0</v>
      </c>
      <c r="F120" s="151"/>
      <c r="G120" s="55">
        <f t="shared" si="20"/>
        <v>0</v>
      </c>
      <c r="H120" s="55">
        <f t="shared" si="21"/>
        <v>0</v>
      </c>
      <c r="I120" s="56">
        <f t="shared" si="22"/>
        <v>1</v>
      </c>
      <c r="J120" s="57">
        <f t="shared" si="23"/>
        <v>1</v>
      </c>
      <c r="K120" s="58">
        <f t="shared" si="36"/>
        <v>1</v>
      </c>
      <c r="L120" s="59"/>
      <c r="M120" s="59"/>
      <c r="P120" s="200">
        <v>7108</v>
      </c>
      <c r="Q120" s="200" t="s">
        <v>425</v>
      </c>
      <c r="R120" s="202">
        <v>0</v>
      </c>
      <c r="S120" s="202">
        <v>0</v>
      </c>
      <c r="T120" s="201"/>
      <c r="U120" s="201">
        <v>0</v>
      </c>
      <c r="V120" s="201">
        <f t="shared" si="24"/>
        <v>0</v>
      </c>
      <c r="W120" s="201">
        <v>0</v>
      </c>
      <c r="X120" s="201">
        <f t="shared" si="25"/>
        <v>0</v>
      </c>
      <c r="AA120" s="45" t="str">
        <f t="shared" si="26"/>
        <v/>
      </c>
      <c r="AB120" s="45" t="str">
        <f t="shared" si="27"/>
        <v/>
      </c>
      <c r="AC120" s="45" t="str">
        <f t="shared" si="28"/>
        <v>= 13 11</v>
      </c>
      <c r="AD120" s="45" t="str">
        <f t="shared" si="29"/>
        <v/>
      </c>
    </row>
    <row r="121" spans="1:30" s="45" customFormat="1" ht="13.8" x14ac:dyDescent="0.25">
      <c r="A121" s="71">
        <v>7109</v>
      </c>
      <c r="B121" s="72" t="s">
        <v>300</v>
      </c>
      <c r="C121" s="44">
        <v>0</v>
      </c>
      <c r="D121" s="150">
        <v>0</v>
      </c>
      <c r="E121" s="44">
        <v>0</v>
      </c>
      <c r="F121" s="151"/>
      <c r="G121" s="55">
        <f t="shared" si="20"/>
        <v>0</v>
      </c>
      <c r="H121" s="55">
        <f t="shared" si="21"/>
        <v>0</v>
      </c>
      <c r="I121" s="56">
        <f t="shared" si="22"/>
        <v>1</v>
      </c>
      <c r="J121" s="57">
        <f t="shared" si="23"/>
        <v>1</v>
      </c>
      <c r="K121" s="58">
        <f t="shared" si="36"/>
        <v>1</v>
      </c>
      <c r="L121" s="59"/>
      <c r="M121" s="59"/>
      <c r="O121" s="45">
        <f>(Q121=B121)-1</f>
        <v>0</v>
      </c>
      <c r="P121" s="200">
        <v>7109</v>
      </c>
      <c r="Q121" s="200" t="s">
        <v>300</v>
      </c>
      <c r="R121" s="202">
        <v>0</v>
      </c>
      <c r="S121" s="202">
        <v>0</v>
      </c>
      <c r="T121" s="201"/>
      <c r="U121" s="201">
        <v>0</v>
      </c>
      <c r="V121" s="201">
        <f t="shared" si="24"/>
        <v>0</v>
      </c>
      <c r="W121" s="201">
        <v>0</v>
      </c>
      <c r="X121" s="201">
        <f t="shared" si="25"/>
        <v>0</v>
      </c>
      <c r="AA121" s="45" t="str">
        <f t="shared" si="26"/>
        <v/>
      </c>
      <c r="AB121" s="45" t="str">
        <f t="shared" si="27"/>
        <v/>
      </c>
      <c r="AC121" s="45" t="str">
        <f t="shared" si="28"/>
        <v>= 13 11</v>
      </c>
      <c r="AD121" s="45" t="str">
        <f t="shared" si="29"/>
        <v/>
      </c>
    </row>
    <row r="122" spans="1:30" s="45" customFormat="1" ht="13.8" x14ac:dyDescent="0.25">
      <c r="A122" s="71">
        <v>7110</v>
      </c>
      <c r="B122" s="72" t="s">
        <v>77</v>
      </c>
      <c r="C122" s="44">
        <v>0</v>
      </c>
      <c r="D122" s="150">
        <v>0</v>
      </c>
      <c r="E122" s="44">
        <v>0</v>
      </c>
      <c r="F122" s="151"/>
      <c r="G122" s="55">
        <f t="shared" si="20"/>
        <v>0</v>
      </c>
      <c r="H122" s="55">
        <f t="shared" si="21"/>
        <v>0</v>
      </c>
      <c r="I122" s="56">
        <f t="shared" si="22"/>
        <v>1</v>
      </c>
      <c r="J122" s="57">
        <f t="shared" si="23"/>
        <v>1</v>
      </c>
      <c r="K122" s="58">
        <f t="shared" si="36"/>
        <v>1</v>
      </c>
      <c r="L122" s="59"/>
      <c r="M122" s="59"/>
      <c r="O122" s="45">
        <f>(Q122=B122)-1</f>
        <v>0</v>
      </c>
      <c r="P122" s="200">
        <v>7110</v>
      </c>
      <c r="Q122" s="200" t="s">
        <v>77</v>
      </c>
      <c r="R122" s="202">
        <v>0</v>
      </c>
      <c r="S122" s="202">
        <v>0</v>
      </c>
      <c r="T122" s="201"/>
      <c r="U122" s="201">
        <v>0</v>
      </c>
      <c r="V122" s="201">
        <f t="shared" si="24"/>
        <v>0</v>
      </c>
      <c r="W122" s="201">
        <v>0</v>
      </c>
      <c r="X122" s="201">
        <f t="shared" si="25"/>
        <v>0</v>
      </c>
      <c r="AA122" s="45" t="str">
        <f t="shared" si="26"/>
        <v/>
      </c>
      <c r="AB122" s="45" t="str">
        <f t="shared" si="27"/>
        <v/>
      </c>
      <c r="AC122" s="45" t="str">
        <f t="shared" si="28"/>
        <v>= 13 11</v>
      </c>
      <c r="AD122" s="45" t="str">
        <f t="shared" si="29"/>
        <v/>
      </c>
    </row>
    <row r="123" spans="1:30" s="45" customFormat="1" ht="13.8" x14ac:dyDescent="0.25">
      <c r="A123" s="71">
        <v>7201</v>
      </c>
      <c r="B123" s="72" t="s">
        <v>210</v>
      </c>
      <c r="C123" s="44">
        <v>0</v>
      </c>
      <c r="D123" s="150">
        <v>0</v>
      </c>
      <c r="E123" s="44">
        <v>0</v>
      </c>
      <c r="F123" s="151"/>
      <c r="G123" s="55">
        <f t="shared" si="20"/>
        <v>0</v>
      </c>
      <c r="H123" s="55">
        <f t="shared" si="21"/>
        <v>0</v>
      </c>
      <c r="I123" s="56">
        <f t="shared" si="22"/>
        <v>1</v>
      </c>
      <c r="J123" s="57">
        <f t="shared" si="23"/>
        <v>1</v>
      </c>
      <c r="K123" s="58">
        <f t="shared" si="36"/>
        <v>1</v>
      </c>
      <c r="L123" s="59"/>
      <c r="M123" s="59"/>
      <c r="O123" s="45">
        <f>(Q123=B123)-1</f>
        <v>0</v>
      </c>
      <c r="P123" s="200">
        <v>7201</v>
      </c>
      <c r="Q123" s="200" t="s">
        <v>210</v>
      </c>
      <c r="R123" s="202">
        <v>0</v>
      </c>
      <c r="S123" s="202">
        <v>0</v>
      </c>
      <c r="T123" s="201"/>
      <c r="U123" s="201">
        <v>0</v>
      </c>
      <c r="V123" s="201">
        <f t="shared" si="24"/>
        <v>0</v>
      </c>
      <c r="W123" s="201">
        <v>0</v>
      </c>
      <c r="X123" s="201">
        <f t="shared" si="25"/>
        <v>0</v>
      </c>
      <c r="AA123" s="45" t="str">
        <f t="shared" si="26"/>
        <v/>
      </c>
      <c r="AB123" s="45" t="str">
        <f t="shared" si="27"/>
        <v/>
      </c>
      <c r="AC123" s="45" t="str">
        <f t="shared" si="28"/>
        <v>= 13 11</v>
      </c>
      <c r="AD123" s="45" t="str">
        <f t="shared" si="29"/>
        <v/>
      </c>
    </row>
    <row r="124" spans="1:30" s="45" customFormat="1" ht="13.8" x14ac:dyDescent="0.25">
      <c r="A124" s="71">
        <v>7202</v>
      </c>
      <c r="B124" s="72" t="s">
        <v>211</v>
      </c>
      <c r="C124" s="44">
        <v>0</v>
      </c>
      <c r="D124" s="150">
        <v>0</v>
      </c>
      <c r="E124" s="44">
        <v>0</v>
      </c>
      <c r="F124" s="151"/>
      <c r="G124" s="55">
        <f t="shared" si="20"/>
        <v>0</v>
      </c>
      <c r="H124" s="55">
        <f t="shared" si="21"/>
        <v>0</v>
      </c>
      <c r="I124" s="56">
        <f t="shared" si="22"/>
        <v>1</v>
      </c>
      <c r="J124" s="57">
        <f t="shared" si="23"/>
        <v>1</v>
      </c>
      <c r="K124" s="58">
        <f t="shared" si="36"/>
        <v>1</v>
      </c>
      <c r="L124" s="59"/>
      <c r="M124" s="59"/>
      <c r="O124" s="45">
        <f>(Q124=B124)-1</f>
        <v>0</v>
      </c>
      <c r="P124" s="200">
        <v>7202</v>
      </c>
      <c r="Q124" s="200" t="s">
        <v>211</v>
      </c>
      <c r="R124" s="202">
        <v>0</v>
      </c>
      <c r="S124" s="202">
        <v>0</v>
      </c>
      <c r="T124" s="201"/>
      <c r="U124" s="201">
        <v>0</v>
      </c>
      <c r="V124" s="201">
        <f t="shared" si="24"/>
        <v>0</v>
      </c>
      <c r="W124" s="201">
        <v>0</v>
      </c>
      <c r="X124" s="201">
        <f t="shared" si="25"/>
        <v>0</v>
      </c>
      <c r="AA124" s="45" t="str">
        <f t="shared" si="26"/>
        <v/>
      </c>
      <c r="AB124" s="45" t="str">
        <f t="shared" si="27"/>
        <v/>
      </c>
      <c r="AC124" s="45" t="str">
        <f t="shared" si="28"/>
        <v>= 13 11</v>
      </c>
      <c r="AD124" s="45" t="str">
        <f t="shared" si="29"/>
        <v/>
      </c>
    </row>
    <row r="125" spans="1:30" s="45" customFormat="1" ht="13.8" x14ac:dyDescent="0.25">
      <c r="A125" s="71">
        <v>7203</v>
      </c>
      <c r="B125" s="72" t="s">
        <v>60</v>
      </c>
      <c r="C125" s="44">
        <v>0</v>
      </c>
      <c r="D125" s="150">
        <v>0</v>
      </c>
      <c r="E125" s="44">
        <v>0</v>
      </c>
      <c r="F125" s="151"/>
      <c r="G125" s="55">
        <f t="shared" si="20"/>
        <v>0</v>
      </c>
      <c r="H125" s="55">
        <f t="shared" si="21"/>
        <v>0</v>
      </c>
      <c r="I125" s="56">
        <f t="shared" si="22"/>
        <v>1</v>
      </c>
      <c r="J125" s="57">
        <f t="shared" si="23"/>
        <v>1</v>
      </c>
      <c r="K125" s="58">
        <f t="shared" si="36"/>
        <v>1</v>
      </c>
      <c r="L125" s="59"/>
      <c r="M125" s="59"/>
      <c r="O125" s="45">
        <f>(Q125=B125)-1</f>
        <v>0</v>
      </c>
      <c r="P125" s="200">
        <v>7203</v>
      </c>
      <c r="Q125" s="200" t="s">
        <v>60</v>
      </c>
      <c r="R125" s="202">
        <v>0</v>
      </c>
      <c r="S125" s="202">
        <v>0</v>
      </c>
      <c r="T125" s="201"/>
      <c r="U125" s="201">
        <v>0</v>
      </c>
      <c r="V125" s="201">
        <f t="shared" si="24"/>
        <v>0</v>
      </c>
      <c r="W125" s="201">
        <v>0</v>
      </c>
      <c r="X125" s="201">
        <f t="shared" si="25"/>
        <v>0</v>
      </c>
      <c r="AA125" s="45" t="str">
        <f t="shared" si="26"/>
        <v/>
      </c>
      <c r="AB125" s="45" t="str">
        <f t="shared" si="27"/>
        <v/>
      </c>
      <c r="AC125" s="45" t="str">
        <f t="shared" si="28"/>
        <v>= 13 11</v>
      </c>
      <c r="AD125" s="45" t="str">
        <f t="shared" si="29"/>
        <v/>
      </c>
    </row>
    <row r="126" spans="1:30" s="45" customFormat="1" ht="13.8" x14ac:dyDescent="0.25">
      <c r="A126" s="71">
        <v>7301</v>
      </c>
      <c r="B126" s="72" t="s">
        <v>73</v>
      </c>
      <c r="C126" s="44">
        <v>0</v>
      </c>
      <c r="D126" s="150">
        <v>0</v>
      </c>
      <c r="E126" s="44">
        <v>0</v>
      </c>
      <c r="F126" s="151"/>
      <c r="G126" s="55">
        <f t="shared" si="20"/>
        <v>0</v>
      </c>
      <c r="H126" s="55">
        <f t="shared" si="21"/>
        <v>0</v>
      </c>
      <c r="I126" s="56">
        <f t="shared" si="22"/>
        <v>1</v>
      </c>
      <c r="J126" s="57">
        <f t="shared" si="23"/>
        <v>1</v>
      </c>
      <c r="K126" s="58">
        <f t="shared" si="36"/>
        <v>1</v>
      </c>
      <c r="L126" s="59"/>
      <c r="M126" s="59"/>
      <c r="P126" s="200">
        <v>7301</v>
      </c>
      <c r="Q126" s="200" t="s">
        <v>390</v>
      </c>
      <c r="R126" s="202">
        <v>0</v>
      </c>
      <c r="S126" s="202">
        <v>0</v>
      </c>
      <c r="T126" s="201"/>
      <c r="U126" s="201">
        <v>0</v>
      </c>
      <c r="V126" s="201">
        <f t="shared" si="24"/>
        <v>0</v>
      </c>
      <c r="W126" s="201">
        <v>0</v>
      </c>
      <c r="X126" s="201">
        <f t="shared" si="25"/>
        <v>0</v>
      </c>
      <c r="AA126" s="45" t="str">
        <f t="shared" si="26"/>
        <v/>
      </c>
      <c r="AB126" s="45" t="str">
        <f t="shared" si="27"/>
        <v/>
      </c>
      <c r="AC126" s="45" t="str">
        <f t="shared" si="28"/>
        <v>= 13 11</v>
      </c>
      <c r="AD126" s="45" t="str">
        <f t="shared" si="29"/>
        <v/>
      </c>
    </row>
    <row r="127" spans="1:30" s="45" customFormat="1" ht="13.8" x14ac:dyDescent="0.25">
      <c r="A127" s="71">
        <v>7302</v>
      </c>
      <c r="B127" s="72" t="s">
        <v>248</v>
      </c>
      <c r="C127" s="44">
        <v>0</v>
      </c>
      <c r="D127" s="150">
        <v>0</v>
      </c>
      <c r="E127" s="44">
        <v>0</v>
      </c>
      <c r="F127" s="151"/>
      <c r="G127" s="55">
        <f t="shared" si="20"/>
        <v>0</v>
      </c>
      <c r="H127" s="55">
        <f t="shared" si="21"/>
        <v>0</v>
      </c>
      <c r="I127" s="56">
        <f t="shared" si="22"/>
        <v>1</v>
      </c>
      <c r="J127" s="57">
        <f t="shared" si="23"/>
        <v>1</v>
      </c>
      <c r="K127" s="58">
        <f t="shared" si="36"/>
        <v>1</v>
      </c>
      <c r="L127" s="59"/>
      <c r="M127" s="59"/>
      <c r="P127" s="200">
        <v>7302</v>
      </c>
      <c r="Q127" s="200" t="s">
        <v>424</v>
      </c>
      <c r="R127" s="202">
        <v>0</v>
      </c>
      <c r="S127" s="202">
        <v>0</v>
      </c>
      <c r="T127" s="201"/>
      <c r="U127" s="201">
        <v>0</v>
      </c>
      <c r="V127" s="201">
        <f t="shared" si="24"/>
        <v>0</v>
      </c>
      <c r="W127" s="201">
        <v>0</v>
      </c>
      <c r="X127" s="201">
        <f t="shared" si="25"/>
        <v>0</v>
      </c>
      <c r="AA127" s="45" t="str">
        <f t="shared" si="26"/>
        <v/>
      </c>
      <c r="AB127" s="45" t="str">
        <f t="shared" si="27"/>
        <v/>
      </c>
      <c r="AC127" s="45" t="str">
        <f t="shared" si="28"/>
        <v>= 13 11</v>
      </c>
      <c r="AD127" s="45" t="str">
        <f t="shared" si="29"/>
        <v/>
      </c>
    </row>
    <row r="128" spans="1:30" s="45" customFormat="1" ht="13.8" x14ac:dyDescent="0.25">
      <c r="A128" s="71">
        <v>7303</v>
      </c>
      <c r="B128" s="72" t="s">
        <v>117</v>
      </c>
      <c r="C128" s="44">
        <v>101723</v>
      </c>
      <c r="D128" s="150">
        <v>0</v>
      </c>
      <c r="E128" s="44">
        <v>0</v>
      </c>
      <c r="F128" s="151"/>
      <c r="G128" s="55">
        <f t="shared" si="20"/>
        <v>101723</v>
      </c>
      <c r="H128" s="55">
        <f t="shared" si="21"/>
        <v>0</v>
      </c>
      <c r="I128" s="56">
        <f t="shared" si="22"/>
        <v>1</v>
      </c>
      <c r="J128" s="57">
        <f t="shared" si="23"/>
        <v>1</v>
      </c>
      <c r="K128" s="58">
        <f t="shared" si="36"/>
        <v>1</v>
      </c>
      <c r="L128" s="59"/>
      <c r="M128" s="59"/>
      <c r="P128" s="200">
        <v>7303</v>
      </c>
      <c r="Q128" s="200" t="s">
        <v>355</v>
      </c>
      <c r="R128" s="202">
        <v>101723</v>
      </c>
      <c r="S128" s="202">
        <v>0</v>
      </c>
      <c r="T128" s="201"/>
      <c r="U128" s="201">
        <v>101723</v>
      </c>
      <c r="V128" s="201">
        <f t="shared" si="24"/>
        <v>0</v>
      </c>
      <c r="W128" s="201">
        <v>0</v>
      </c>
      <c r="X128" s="201">
        <f t="shared" si="25"/>
        <v>0</v>
      </c>
      <c r="AA128" s="45" t="str">
        <f t="shared" si="26"/>
        <v/>
      </c>
      <c r="AB128" s="45" t="str">
        <f t="shared" si="27"/>
        <v>Mayor 11</v>
      </c>
      <c r="AC128" s="45" t="str">
        <f t="shared" si="28"/>
        <v/>
      </c>
      <c r="AD128" s="45" t="str">
        <f t="shared" si="29"/>
        <v>Extingue en 13</v>
      </c>
    </row>
    <row r="129" spans="1:30" s="45" customFormat="1" ht="13.8" x14ac:dyDescent="0.25">
      <c r="A129" s="71">
        <v>7304</v>
      </c>
      <c r="B129" s="72" t="s">
        <v>46</v>
      </c>
      <c r="C129" s="44">
        <v>0</v>
      </c>
      <c r="D129" s="150">
        <v>0</v>
      </c>
      <c r="E129" s="44">
        <v>0</v>
      </c>
      <c r="F129" s="151"/>
      <c r="G129" s="55">
        <f t="shared" si="20"/>
        <v>0</v>
      </c>
      <c r="H129" s="55">
        <f t="shared" si="21"/>
        <v>0</v>
      </c>
      <c r="I129" s="56">
        <f t="shared" si="22"/>
        <v>1</v>
      </c>
      <c r="J129" s="57">
        <f t="shared" si="23"/>
        <v>1</v>
      </c>
      <c r="K129" s="58">
        <f t="shared" si="36"/>
        <v>1</v>
      </c>
      <c r="L129" s="59"/>
      <c r="M129" s="59"/>
      <c r="O129" s="45">
        <f>(Q129=B129)-1</f>
        <v>0</v>
      </c>
      <c r="P129" s="200">
        <v>7304</v>
      </c>
      <c r="Q129" s="200" t="s">
        <v>46</v>
      </c>
      <c r="R129" s="202">
        <v>0</v>
      </c>
      <c r="S129" s="202">
        <v>0</v>
      </c>
      <c r="T129" s="201"/>
      <c r="U129" s="201">
        <v>0</v>
      </c>
      <c r="V129" s="201">
        <f t="shared" si="24"/>
        <v>0</v>
      </c>
      <c r="W129" s="201">
        <v>0</v>
      </c>
      <c r="X129" s="201">
        <f t="shared" si="25"/>
        <v>0</v>
      </c>
      <c r="AA129" s="45" t="str">
        <f t="shared" si="26"/>
        <v/>
      </c>
      <c r="AB129" s="45" t="str">
        <f t="shared" si="27"/>
        <v/>
      </c>
      <c r="AC129" s="45" t="str">
        <f t="shared" si="28"/>
        <v>= 13 11</v>
      </c>
      <c r="AD129" s="45" t="str">
        <f t="shared" si="29"/>
        <v/>
      </c>
    </row>
    <row r="130" spans="1:30" s="45" customFormat="1" ht="13.8" x14ac:dyDescent="0.25">
      <c r="A130" s="71">
        <v>7305</v>
      </c>
      <c r="B130" s="72" t="s">
        <v>10</v>
      </c>
      <c r="C130" s="44">
        <v>22192471</v>
      </c>
      <c r="D130" s="150">
        <v>0</v>
      </c>
      <c r="E130" s="44">
        <v>0</v>
      </c>
      <c r="F130" s="151"/>
      <c r="G130" s="55">
        <f t="shared" ref="G130:G193" si="37">C130+E130</f>
        <v>22192471</v>
      </c>
      <c r="H130" s="55">
        <f t="shared" ref="H130:H193" si="38">D130+F130</f>
        <v>0</v>
      </c>
      <c r="I130" s="56">
        <f t="shared" ref="I130:I193" si="39">IF(H130=0,1,0.75)</f>
        <v>1</v>
      </c>
      <c r="J130" s="57">
        <f t="shared" ref="J130:J193" si="40">IF(H130=0,1,IF(H130&gt;G130,0,(G130-H130)/G130))</f>
        <v>1</v>
      </c>
      <c r="K130" s="58">
        <f t="shared" si="36"/>
        <v>1</v>
      </c>
      <c r="L130" s="59"/>
      <c r="M130" s="59"/>
      <c r="O130" s="45">
        <f>(Q130=B130)-1</f>
        <v>0</v>
      </c>
      <c r="P130" s="200">
        <v>7305</v>
      </c>
      <c r="Q130" s="200" t="s">
        <v>10</v>
      </c>
      <c r="R130" s="202">
        <v>22192471</v>
      </c>
      <c r="S130" s="202">
        <v>0</v>
      </c>
      <c r="T130" s="201"/>
      <c r="U130" s="201">
        <v>22192471</v>
      </c>
      <c r="V130" s="201">
        <f t="shared" si="24"/>
        <v>0</v>
      </c>
      <c r="W130" s="201">
        <v>0</v>
      </c>
      <c r="X130" s="201">
        <f t="shared" si="25"/>
        <v>0</v>
      </c>
      <c r="AA130" s="45" t="str">
        <f t="shared" si="26"/>
        <v/>
      </c>
      <c r="AB130" s="45" t="str">
        <f t="shared" si="27"/>
        <v>Mayor 11</v>
      </c>
      <c r="AC130" s="45" t="str">
        <f t="shared" si="28"/>
        <v/>
      </c>
      <c r="AD130" s="45" t="str">
        <f t="shared" si="29"/>
        <v>Extingue en 13</v>
      </c>
    </row>
    <row r="131" spans="1:30" s="45" customFormat="1" ht="13.8" x14ac:dyDescent="0.25">
      <c r="A131" s="71">
        <v>7306</v>
      </c>
      <c r="B131" s="72" t="s">
        <v>113</v>
      </c>
      <c r="C131" s="44">
        <v>0</v>
      </c>
      <c r="D131" s="150">
        <v>0</v>
      </c>
      <c r="E131" s="44">
        <v>0</v>
      </c>
      <c r="F131" s="151"/>
      <c r="G131" s="55">
        <f t="shared" si="37"/>
        <v>0</v>
      </c>
      <c r="H131" s="55">
        <f t="shared" si="38"/>
        <v>0</v>
      </c>
      <c r="I131" s="56">
        <f t="shared" si="39"/>
        <v>1</v>
      </c>
      <c r="J131" s="57">
        <f t="shared" si="40"/>
        <v>1</v>
      </c>
      <c r="K131" s="58">
        <f t="shared" si="36"/>
        <v>1</v>
      </c>
      <c r="L131" s="59"/>
      <c r="M131" s="59"/>
      <c r="O131" s="45">
        <f>(Q131=B131)-1</f>
        <v>0</v>
      </c>
      <c r="P131" s="200">
        <v>7306</v>
      </c>
      <c r="Q131" s="200" t="s">
        <v>113</v>
      </c>
      <c r="R131" s="202">
        <v>0</v>
      </c>
      <c r="S131" s="202">
        <v>0</v>
      </c>
      <c r="T131" s="201"/>
      <c r="U131" s="201">
        <v>0</v>
      </c>
      <c r="V131" s="201">
        <f t="shared" ref="V131:V194" si="41">+U131-R131</f>
        <v>0</v>
      </c>
      <c r="W131" s="201">
        <v>0</v>
      </c>
      <c r="X131" s="201">
        <f t="shared" ref="X131:X194" si="42">+W131-S131</f>
        <v>0</v>
      </c>
      <c r="AA131" s="45" t="str">
        <f t="shared" ref="AA131:AA194" si="43">IF(H131&gt;G131,"Mayor 13","")</f>
        <v/>
      </c>
      <c r="AB131" s="45" t="str">
        <f t="shared" ref="AB131:AB194" si="44">IF(G131&gt;H131,"Mayor 11","")</f>
        <v/>
      </c>
      <c r="AC131" s="45" t="str">
        <f t="shared" ref="AC131:AC194" si="45">IF(G131=H131,"= 13 11","")</f>
        <v>= 13 11</v>
      </c>
      <c r="AD131" s="45" t="str">
        <f t="shared" ref="AD131:AD194" si="46">IF(AND(H131=0,G131&gt;0),"Extingue en 13","")</f>
        <v/>
      </c>
    </row>
    <row r="132" spans="1:30" s="45" customFormat="1" ht="13.8" x14ac:dyDescent="0.25">
      <c r="A132" s="71">
        <v>7307</v>
      </c>
      <c r="B132" s="72" t="s">
        <v>301</v>
      </c>
      <c r="C132" s="44">
        <v>0</v>
      </c>
      <c r="D132" s="150">
        <v>800323</v>
      </c>
      <c r="E132" s="44">
        <v>0</v>
      </c>
      <c r="F132" s="151"/>
      <c r="G132" s="55">
        <f t="shared" si="37"/>
        <v>0</v>
      </c>
      <c r="H132" s="55">
        <f t="shared" si="38"/>
        <v>800323</v>
      </c>
      <c r="I132" s="56">
        <f t="shared" si="39"/>
        <v>0.75</v>
      </c>
      <c r="J132" s="57">
        <f t="shared" si="40"/>
        <v>0</v>
      </c>
      <c r="K132" s="58">
        <f t="shared" si="36"/>
        <v>0</v>
      </c>
      <c r="L132" s="59"/>
      <c r="M132" s="59"/>
      <c r="O132" s="45">
        <f>(Q132=B132)-1</f>
        <v>0</v>
      </c>
      <c r="P132" s="200">
        <v>7307</v>
      </c>
      <c r="Q132" s="200" t="s">
        <v>301</v>
      </c>
      <c r="R132" s="202">
        <v>0</v>
      </c>
      <c r="S132" s="202">
        <v>800323</v>
      </c>
      <c r="T132" s="201"/>
      <c r="U132" s="201">
        <v>0</v>
      </c>
      <c r="V132" s="201">
        <f t="shared" si="41"/>
        <v>0</v>
      </c>
      <c r="W132" s="201">
        <v>800323</v>
      </c>
      <c r="X132" s="201">
        <f t="shared" si="42"/>
        <v>0</v>
      </c>
      <c r="AA132" s="45" t="str">
        <f t="shared" si="43"/>
        <v>Mayor 13</v>
      </c>
      <c r="AB132" s="45" t="str">
        <f t="shared" si="44"/>
        <v/>
      </c>
      <c r="AC132" s="45" t="str">
        <f t="shared" si="45"/>
        <v/>
      </c>
      <c r="AD132" s="45" t="str">
        <f t="shared" si="46"/>
        <v/>
      </c>
    </row>
    <row r="133" spans="1:30" s="45" customFormat="1" ht="13.8" x14ac:dyDescent="0.25">
      <c r="A133" s="71">
        <v>7308</v>
      </c>
      <c r="B133" s="72" t="s">
        <v>226</v>
      </c>
      <c r="C133" s="44">
        <v>0</v>
      </c>
      <c r="D133" s="150">
        <v>0</v>
      </c>
      <c r="E133" s="44">
        <v>0</v>
      </c>
      <c r="F133" s="151"/>
      <c r="G133" s="55">
        <f t="shared" si="37"/>
        <v>0</v>
      </c>
      <c r="H133" s="55">
        <f t="shared" si="38"/>
        <v>0</v>
      </c>
      <c r="I133" s="56">
        <f t="shared" si="39"/>
        <v>1</v>
      </c>
      <c r="J133" s="57">
        <f t="shared" si="40"/>
        <v>1</v>
      </c>
      <c r="K133" s="58">
        <f t="shared" si="36"/>
        <v>1</v>
      </c>
      <c r="L133" s="59"/>
      <c r="M133" s="59"/>
      <c r="O133" s="45">
        <f>(Q133=B133)-1</f>
        <v>0</v>
      </c>
      <c r="P133" s="200">
        <v>7308</v>
      </c>
      <c r="Q133" s="200" t="s">
        <v>226</v>
      </c>
      <c r="R133" s="202">
        <v>0</v>
      </c>
      <c r="S133" s="202">
        <v>0</v>
      </c>
      <c r="T133" s="201"/>
      <c r="U133" s="201">
        <v>0</v>
      </c>
      <c r="V133" s="201">
        <f t="shared" si="41"/>
        <v>0</v>
      </c>
      <c r="W133" s="201">
        <v>0</v>
      </c>
      <c r="X133" s="201">
        <f t="shared" si="42"/>
        <v>0</v>
      </c>
      <c r="AA133" s="45" t="str">
        <f t="shared" si="43"/>
        <v/>
      </c>
      <c r="AB133" s="45" t="str">
        <f t="shared" si="44"/>
        <v/>
      </c>
      <c r="AC133" s="45" t="str">
        <f t="shared" si="45"/>
        <v>= 13 11</v>
      </c>
      <c r="AD133" s="45" t="str">
        <f t="shared" si="46"/>
        <v/>
      </c>
    </row>
    <row r="134" spans="1:30" s="45" customFormat="1" ht="13.8" x14ac:dyDescent="0.25">
      <c r="A134" s="71">
        <v>7309</v>
      </c>
      <c r="B134" s="72" t="s">
        <v>302</v>
      </c>
      <c r="C134" s="44">
        <v>0</v>
      </c>
      <c r="D134" s="150">
        <v>0</v>
      </c>
      <c r="E134" s="44">
        <v>0</v>
      </c>
      <c r="F134" s="151"/>
      <c r="G134" s="55">
        <f t="shared" si="37"/>
        <v>0</v>
      </c>
      <c r="H134" s="55">
        <f t="shared" si="38"/>
        <v>0</v>
      </c>
      <c r="I134" s="56">
        <f t="shared" si="39"/>
        <v>1</v>
      </c>
      <c r="J134" s="57">
        <f t="shared" si="40"/>
        <v>1</v>
      </c>
      <c r="K134" s="58">
        <f t="shared" si="36"/>
        <v>1</v>
      </c>
      <c r="L134" s="59"/>
      <c r="M134" s="59"/>
      <c r="P134" s="200">
        <v>7309</v>
      </c>
      <c r="Q134" s="200" t="s">
        <v>372</v>
      </c>
      <c r="R134" s="202">
        <v>0</v>
      </c>
      <c r="S134" s="202">
        <v>0</v>
      </c>
      <c r="T134" s="201"/>
      <c r="U134" s="201">
        <v>0</v>
      </c>
      <c r="V134" s="201">
        <f t="shared" si="41"/>
        <v>0</v>
      </c>
      <c r="W134" s="201">
        <v>0</v>
      </c>
      <c r="X134" s="201">
        <f t="shared" si="42"/>
        <v>0</v>
      </c>
      <c r="AA134" s="45" t="str">
        <f t="shared" si="43"/>
        <v/>
      </c>
      <c r="AB134" s="45" t="str">
        <f t="shared" si="44"/>
        <v/>
      </c>
      <c r="AC134" s="45" t="str">
        <f t="shared" si="45"/>
        <v>= 13 11</v>
      </c>
      <c r="AD134" s="45" t="str">
        <f t="shared" si="46"/>
        <v/>
      </c>
    </row>
    <row r="135" spans="1:30" s="45" customFormat="1" ht="13.8" x14ac:dyDescent="0.25">
      <c r="A135" s="71">
        <v>7401</v>
      </c>
      <c r="B135" s="72" t="s">
        <v>123</v>
      </c>
      <c r="C135" s="44">
        <v>0</v>
      </c>
      <c r="D135" s="150">
        <v>0</v>
      </c>
      <c r="E135" s="44">
        <v>0</v>
      </c>
      <c r="F135" s="151"/>
      <c r="G135" s="55">
        <f t="shared" si="37"/>
        <v>0</v>
      </c>
      <c r="H135" s="55">
        <f t="shared" si="38"/>
        <v>0</v>
      </c>
      <c r="I135" s="56">
        <f t="shared" si="39"/>
        <v>1</v>
      </c>
      <c r="J135" s="57">
        <f t="shared" si="40"/>
        <v>1</v>
      </c>
      <c r="K135" s="58">
        <f t="shared" si="36"/>
        <v>1</v>
      </c>
      <c r="L135" s="59"/>
      <c r="M135" s="59"/>
      <c r="O135" s="45">
        <f>(Q135=B135)-1</f>
        <v>0</v>
      </c>
      <c r="P135" s="200">
        <v>7401</v>
      </c>
      <c r="Q135" s="200" t="s">
        <v>123</v>
      </c>
      <c r="R135" s="202">
        <v>0</v>
      </c>
      <c r="S135" s="202">
        <v>0</v>
      </c>
      <c r="T135" s="201"/>
      <c r="U135" s="201">
        <v>0</v>
      </c>
      <c r="V135" s="201">
        <f t="shared" si="41"/>
        <v>0</v>
      </c>
      <c r="W135" s="201">
        <v>0</v>
      </c>
      <c r="X135" s="201">
        <f t="shared" si="42"/>
        <v>0</v>
      </c>
      <c r="AA135" s="45" t="str">
        <f t="shared" si="43"/>
        <v/>
      </c>
      <c r="AB135" s="45" t="str">
        <f t="shared" si="44"/>
        <v/>
      </c>
      <c r="AC135" s="45" t="str">
        <f t="shared" si="45"/>
        <v>= 13 11</v>
      </c>
      <c r="AD135" s="45" t="str">
        <f t="shared" si="46"/>
        <v/>
      </c>
    </row>
    <row r="136" spans="1:30" s="45" customFormat="1" ht="13.8" x14ac:dyDescent="0.25">
      <c r="A136" s="71">
        <v>7402</v>
      </c>
      <c r="B136" s="72" t="s">
        <v>143</v>
      </c>
      <c r="C136" s="44">
        <v>0</v>
      </c>
      <c r="D136" s="150">
        <v>0</v>
      </c>
      <c r="E136" s="44">
        <v>266118494</v>
      </c>
      <c r="F136" s="150">
        <v>224424316</v>
      </c>
      <c r="G136" s="55">
        <f t="shared" si="37"/>
        <v>266118494</v>
      </c>
      <c r="H136" s="55">
        <f t="shared" si="38"/>
        <v>224424316</v>
      </c>
      <c r="I136" s="56">
        <f t="shared" si="39"/>
        <v>0.75</v>
      </c>
      <c r="J136" s="57">
        <f t="shared" si="40"/>
        <v>0.15667523655834306</v>
      </c>
      <c r="K136" s="58">
        <f>+M136</f>
        <v>0.11752200535274721</v>
      </c>
      <c r="L136" s="58">
        <f>(J136-0)/$J$348</f>
        <v>0.15669600713699627</v>
      </c>
      <c r="M136" s="58">
        <f>L136*I136</f>
        <v>0.11752200535274721</v>
      </c>
      <c r="P136" s="200">
        <v>7402</v>
      </c>
      <c r="Q136" s="200" t="s">
        <v>356</v>
      </c>
      <c r="R136" s="202">
        <v>266118494</v>
      </c>
      <c r="S136" s="202">
        <v>224424316</v>
      </c>
      <c r="T136" s="201"/>
      <c r="U136" s="201">
        <v>266118494</v>
      </c>
      <c r="V136" s="201">
        <f t="shared" si="41"/>
        <v>0</v>
      </c>
      <c r="W136" s="201">
        <v>224424316</v>
      </c>
      <c r="X136" s="201">
        <f t="shared" si="42"/>
        <v>0</v>
      </c>
      <c r="AA136" s="45" t="str">
        <f t="shared" si="43"/>
        <v/>
      </c>
      <c r="AB136" s="45" t="str">
        <f t="shared" si="44"/>
        <v>Mayor 11</v>
      </c>
      <c r="AC136" s="45" t="str">
        <f t="shared" si="45"/>
        <v/>
      </c>
      <c r="AD136" s="45" t="str">
        <f t="shared" si="46"/>
        <v/>
      </c>
    </row>
    <row r="137" spans="1:30" s="45" customFormat="1" ht="13.8" x14ac:dyDescent="0.25">
      <c r="A137" s="71">
        <v>7403</v>
      </c>
      <c r="B137" s="72" t="s">
        <v>137</v>
      </c>
      <c r="C137" s="44">
        <v>0</v>
      </c>
      <c r="D137" s="150">
        <v>0</v>
      </c>
      <c r="E137" s="44">
        <v>0</v>
      </c>
      <c r="F137" s="151"/>
      <c r="G137" s="55">
        <f t="shared" si="37"/>
        <v>0</v>
      </c>
      <c r="H137" s="55">
        <f t="shared" si="38"/>
        <v>0</v>
      </c>
      <c r="I137" s="56">
        <f t="shared" si="39"/>
        <v>1</v>
      </c>
      <c r="J137" s="57">
        <f t="shared" si="40"/>
        <v>1</v>
      </c>
      <c r="K137" s="58">
        <f>I137*J137</f>
        <v>1</v>
      </c>
      <c r="L137" s="59"/>
      <c r="M137" s="59"/>
      <c r="P137" s="200">
        <v>7403</v>
      </c>
      <c r="Q137" s="200" t="s">
        <v>357</v>
      </c>
      <c r="R137" s="202">
        <v>0</v>
      </c>
      <c r="S137" s="202">
        <v>0</v>
      </c>
      <c r="T137" s="201"/>
      <c r="U137" s="201">
        <v>0</v>
      </c>
      <c r="V137" s="201">
        <f t="shared" si="41"/>
        <v>0</v>
      </c>
      <c r="W137" s="201">
        <v>0</v>
      </c>
      <c r="X137" s="201">
        <f t="shared" si="42"/>
        <v>0</v>
      </c>
      <c r="AA137" s="45" t="str">
        <f t="shared" si="43"/>
        <v/>
      </c>
      <c r="AB137" s="45" t="str">
        <f t="shared" si="44"/>
        <v/>
      </c>
      <c r="AC137" s="45" t="str">
        <f t="shared" si="45"/>
        <v>= 13 11</v>
      </c>
      <c r="AD137" s="45" t="str">
        <f t="shared" si="46"/>
        <v/>
      </c>
    </row>
    <row r="138" spans="1:30" s="45" customFormat="1" ht="13.8" x14ac:dyDescent="0.25">
      <c r="A138" s="71">
        <v>7404</v>
      </c>
      <c r="B138" s="72" t="s">
        <v>172</v>
      </c>
      <c r="C138" s="44">
        <v>0</v>
      </c>
      <c r="D138" s="150">
        <v>135165</v>
      </c>
      <c r="E138" s="44">
        <v>0</v>
      </c>
      <c r="F138" s="151"/>
      <c r="G138" s="55">
        <f t="shared" si="37"/>
        <v>0</v>
      </c>
      <c r="H138" s="55">
        <f t="shared" si="38"/>
        <v>135165</v>
      </c>
      <c r="I138" s="56">
        <f t="shared" si="39"/>
        <v>0.75</v>
      </c>
      <c r="J138" s="57">
        <f t="shared" si="40"/>
        <v>0</v>
      </c>
      <c r="K138" s="58">
        <f>I138*J138</f>
        <v>0</v>
      </c>
      <c r="L138" s="59"/>
      <c r="M138" s="59"/>
      <c r="O138" s="45">
        <f>(Q138=B138)-1</f>
        <v>0</v>
      </c>
      <c r="P138" s="200">
        <v>7404</v>
      </c>
      <c r="Q138" s="200" t="s">
        <v>172</v>
      </c>
      <c r="R138" s="202">
        <v>0</v>
      </c>
      <c r="S138" s="202">
        <v>135165</v>
      </c>
      <c r="T138" s="201"/>
      <c r="U138" s="201">
        <v>0</v>
      </c>
      <c r="V138" s="201">
        <f t="shared" si="41"/>
        <v>0</v>
      </c>
      <c r="W138" s="201">
        <v>135165</v>
      </c>
      <c r="X138" s="201">
        <f t="shared" si="42"/>
        <v>0</v>
      </c>
      <c r="AA138" s="45" t="str">
        <f t="shared" si="43"/>
        <v>Mayor 13</v>
      </c>
      <c r="AB138" s="45" t="str">
        <f t="shared" si="44"/>
        <v/>
      </c>
      <c r="AC138" s="45" t="str">
        <f t="shared" si="45"/>
        <v/>
      </c>
      <c r="AD138" s="45" t="str">
        <f t="shared" si="46"/>
        <v/>
      </c>
    </row>
    <row r="139" spans="1:30" s="45" customFormat="1" ht="13.8" x14ac:dyDescent="0.25">
      <c r="A139" s="71">
        <v>7405</v>
      </c>
      <c r="B139" s="72" t="s">
        <v>133</v>
      </c>
      <c r="C139" s="44">
        <v>0</v>
      </c>
      <c r="D139" s="150">
        <v>0</v>
      </c>
      <c r="E139" s="44">
        <v>0</v>
      </c>
      <c r="F139" s="151"/>
      <c r="G139" s="55">
        <f t="shared" si="37"/>
        <v>0</v>
      </c>
      <c r="H139" s="55">
        <f t="shared" si="38"/>
        <v>0</v>
      </c>
      <c r="I139" s="56">
        <f t="shared" si="39"/>
        <v>1</v>
      </c>
      <c r="J139" s="57">
        <f t="shared" si="40"/>
        <v>1</v>
      </c>
      <c r="K139" s="58">
        <f>I139*J139</f>
        <v>1</v>
      </c>
      <c r="L139" s="59"/>
      <c r="M139" s="59"/>
      <c r="O139" s="45">
        <f>(Q139=B139)-1</f>
        <v>0</v>
      </c>
      <c r="P139" s="200">
        <v>7405</v>
      </c>
      <c r="Q139" s="200" t="s">
        <v>133</v>
      </c>
      <c r="R139" s="202">
        <v>0</v>
      </c>
      <c r="S139" s="202">
        <v>0</v>
      </c>
      <c r="T139" s="201"/>
      <c r="U139" s="201">
        <v>0</v>
      </c>
      <c r="V139" s="201">
        <f t="shared" si="41"/>
        <v>0</v>
      </c>
      <c r="W139" s="201">
        <v>0</v>
      </c>
      <c r="X139" s="201">
        <f t="shared" si="42"/>
        <v>0</v>
      </c>
      <c r="AA139" s="45" t="str">
        <f t="shared" si="43"/>
        <v/>
      </c>
      <c r="AB139" s="45" t="str">
        <f t="shared" si="44"/>
        <v/>
      </c>
      <c r="AC139" s="45" t="str">
        <f t="shared" si="45"/>
        <v>= 13 11</v>
      </c>
      <c r="AD139" s="45" t="str">
        <f t="shared" si="46"/>
        <v/>
      </c>
    </row>
    <row r="140" spans="1:30" s="45" customFormat="1" ht="13.8" x14ac:dyDescent="0.25">
      <c r="A140" s="71">
        <v>7406</v>
      </c>
      <c r="B140" s="72" t="s">
        <v>3</v>
      </c>
      <c r="C140" s="44">
        <v>0</v>
      </c>
      <c r="D140" s="150">
        <v>0</v>
      </c>
      <c r="E140" s="44">
        <v>0</v>
      </c>
      <c r="F140" s="151"/>
      <c r="G140" s="55">
        <f t="shared" si="37"/>
        <v>0</v>
      </c>
      <c r="H140" s="55">
        <f t="shared" si="38"/>
        <v>0</v>
      </c>
      <c r="I140" s="56">
        <f t="shared" si="39"/>
        <v>1</v>
      </c>
      <c r="J140" s="57">
        <f t="shared" si="40"/>
        <v>1</v>
      </c>
      <c r="K140" s="58">
        <f>I140*J140</f>
        <v>1</v>
      </c>
      <c r="L140" s="59"/>
      <c r="M140" s="59"/>
      <c r="O140" s="45">
        <f>(Q140=B140)-1</f>
        <v>0</v>
      </c>
      <c r="P140" s="200">
        <v>7406</v>
      </c>
      <c r="Q140" s="200" t="s">
        <v>3</v>
      </c>
      <c r="R140" s="202">
        <v>0</v>
      </c>
      <c r="S140" s="202">
        <v>0</v>
      </c>
      <c r="T140" s="201"/>
      <c r="U140" s="201">
        <v>0</v>
      </c>
      <c r="V140" s="201">
        <f t="shared" si="41"/>
        <v>0</v>
      </c>
      <c r="W140" s="201">
        <v>0</v>
      </c>
      <c r="X140" s="201">
        <f t="shared" si="42"/>
        <v>0</v>
      </c>
      <c r="AA140" s="45" t="str">
        <f t="shared" si="43"/>
        <v/>
      </c>
      <c r="AB140" s="45" t="str">
        <f t="shared" si="44"/>
        <v/>
      </c>
      <c r="AC140" s="45" t="str">
        <f t="shared" si="45"/>
        <v>= 13 11</v>
      </c>
      <c r="AD140" s="45" t="str">
        <f t="shared" si="46"/>
        <v/>
      </c>
    </row>
    <row r="141" spans="1:30" s="45" customFormat="1" ht="13.8" x14ac:dyDescent="0.25">
      <c r="A141" s="71">
        <v>7407</v>
      </c>
      <c r="B141" s="72" t="s">
        <v>173</v>
      </c>
      <c r="C141" s="44">
        <v>819160036</v>
      </c>
      <c r="D141" s="150">
        <v>1202237794</v>
      </c>
      <c r="E141" s="44">
        <v>0</v>
      </c>
      <c r="F141" s="151"/>
      <c r="G141" s="55">
        <f t="shared" si="37"/>
        <v>819160036</v>
      </c>
      <c r="H141" s="55">
        <f t="shared" si="38"/>
        <v>1202237794</v>
      </c>
      <c r="I141" s="56">
        <f t="shared" si="39"/>
        <v>0.75</v>
      </c>
      <c r="J141" s="57">
        <f t="shared" si="40"/>
        <v>0</v>
      </c>
      <c r="K141" s="58">
        <f>I141*J141</f>
        <v>0</v>
      </c>
      <c r="L141" s="59"/>
      <c r="M141" s="59"/>
      <c r="O141" s="45">
        <f>(Q141=B141)-1</f>
        <v>0</v>
      </c>
      <c r="P141" s="200">
        <v>7407</v>
      </c>
      <c r="Q141" s="200" t="s">
        <v>173</v>
      </c>
      <c r="R141" s="202">
        <v>819160036</v>
      </c>
      <c r="S141" s="202">
        <v>1202237794</v>
      </c>
      <c r="T141" s="201"/>
      <c r="U141" s="201">
        <v>819160036</v>
      </c>
      <c r="V141" s="201">
        <f t="shared" si="41"/>
        <v>0</v>
      </c>
      <c r="W141" s="201">
        <v>1202237794</v>
      </c>
      <c r="X141" s="201">
        <f t="shared" si="42"/>
        <v>0</v>
      </c>
      <c r="AA141" s="45" t="str">
        <f t="shared" si="43"/>
        <v>Mayor 13</v>
      </c>
      <c r="AB141" s="45" t="str">
        <f t="shared" si="44"/>
        <v/>
      </c>
      <c r="AC141" s="45" t="str">
        <f t="shared" si="45"/>
        <v/>
      </c>
      <c r="AD141" s="45" t="str">
        <f t="shared" si="46"/>
        <v/>
      </c>
    </row>
    <row r="142" spans="1:30" s="45" customFormat="1" ht="13.8" x14ac:dyDescent="0.25">
      <c r="A142" s="71">
        <v>7408</v>
      </c>
      <c r="B142" s="72" t="s">
        <v>129</v>
      </c>
      <c r="C142" s="44">
        <v>58607658</v>
      </c>
      <c r="D142" s="150">
        <v>17463708</v>
      </c>
      <c r="E142" s="44">
        <v>0</v>
      </c>
      <c r="F142" s="151"/>
      <c r="G142" s="55">
        <f t="shared" si="37"/>
        <v>58607658</v>
      </c>
      <c r="H142" s="55">
        <f t="shared" si="38"/>
        <v>17463708</v>
      </c>
      <c r="I142" s="56">
        <f t="shared" si="39"/>
        <v>0.75</v>
      </c>
      <c r="J142" s="57">
        <f t="shared" si="40"/>
        <v>0.70202344546850859</v>
      </c>
      <c r="K142" s="58">
        <f>+M142</f>
        <v>0.52658738501652991</v>
      </c>
      <c r="L142" s="58">
        <f>(J142-0)/$J$348</f>
        <v>0.70211651335537317</v>
      </c>
      <c r="M142" s="58">
        <f>L142*I142</f>
        <v>0.52658738501652991</v>
      </c>
      <c r="O142" s="45">
        <f>(Q142=B142)-1</f>
        <v>0</v>
      </c>
      <c r="P142" s="200">
        <v>7408</v>
      </c>
      <c r="Q142" s="200" t="s">
        <v>129</v>
      </c>
      <c r="R142" s="202">
        <v>58607658</v>
      </c>
      <c r="S142" s="202">
        <v>17463708</v>
      </c>
      <c r="T142" s="201"/>
      <c r="U142" s="201">
        <v>58607658</v>
      </c>
      <c r="V142" s="201">
        <f t="shared" si="41"/>
        <v>0</v>
      </c>
      <c r="W142" s="201">
        <v>17463708</v>
      </c>
      <c r="X142" s="201">
        <f t="shared" si="42"/>
        <v>0</v>
      </c>
      <c r="AA142" s="45" t="str">
        <f t="shared" si="43"/>
        <v/>
      </c>
      <c r="AB142" s="45" t="str">
        <f t="shared" si="44"/>
        <v>Mayor 11</v>
      </c>
      <c r="AC142" s="45" t="str">
        <f t="shared" si="45"/>
        <v/>
      </c>
      <c r="AD142" s="45" t="str">
        <f t="shared" si="46"/>
        <v/>
      </c>
    </row>
    <row r="143" spans="1:30" s="45" customFormat="1" ht="13.8" x14ac:dyDescent="0.25">
      <c r="A143" s="71">
        <v>8101</v>
      </c>
      <c r="B143" s="72" t="s">
        <v>127</v>
      </c>
      <c r="C143" s="44">
        <v>0</v>
      </c>
      <c r="D143" s="150">
        <v>0</v>
      </c>
      <c r="E143" s="44">
        <v>0</v>
      </c>
      <c r="F143" s="151"/>
      <c r="G143" s="55">
        <f t="shared" si="37"/>
        <v>0</v>
      </c>
      <c r="H143" s="55">
        <f t="shared" si="38"/>
        <v>0</v>
      </c>
      <c r="I143" s="56">
        <f t="shared" si="39"/>
        <v>1</v>
      </c>
      <c r="J143" s="57">
        <f t="shared" si="40"/>
        <v>1</v>
      </c>
      <c r="K143" s="58">
        <f t="shared" ref="K143:K175" si="47">I143*J143</f>
        <v>1</v>
      </c>
      <c r="L143" s="59"/>
      <c r="M143" s="59"/>
      <c r="P143" s="200">
        <v>8101</v>
      </c>
      <c r="Q143" s="200" t="s">
        <v>423</v>
      </c>
      <c r="R143" s="202">
        <v>0</v>
      </c>
      <c r="S143" s="202">
        <v>0</v>
      </c>
      <c r="T143" s="201"/>
      <c r="U143" s="201">
        <v>0</v>
      </c>
      <c r="V143" s="201">
        <f t="shared" si="41"/>
        <v>0</v>
      </c>
      <c r="W143" s="201">
        <v>0</v>
      </c>
      <c r="X143" s="201">
        <f t="shared" si="42"/>
        <v>0</v>
      </c>
      <c r="AA143" s="45" t="str">
        <f t="shared" si="43"/>
        <v/>
      </c>
      <c r="AB143" s="45" t="str">
        <f t="shared" si="44"/>
        <v/>
      </c>
      <c r="AC143" s="45" t="str">
        <f t="shared" si="45"/>
        <v>= 13 11</v>
      </c>
      <c r="AD143" s="45" t="str">
        <f t="shared" si="46"/>
        <v/>
      </c>
    </row>
    <row r="144" spans="1:30" s="45" customFormat="1" ht="13.8" x14ac:dyDescent="0.25">
      <c r="A144" s="71">
        <v>8102</v>
      </c>
      <c r="B144" s="72" t="s">
        <v>84</v>
      </c>
      <c r="C144" s="44">
        <v>0</v>
      </c>
      <c r="D144" s="150">
        <v>0</v>
      </c>
      <c r="E144" s="44">
        <v>0</v>
      </c>
      <c r="F144" s="151"/>
      <c r="G144" s="55">
        <f t="shared" si="37"/>
        <v>0</v>
      </c>
      <c r="H144" s="55">
        <f t="shared" si="38"/>
        <v>0</v>
      </c>
      <c r="I144" s="56">
        <f t="shared" si="39"/>
        <v>1</v>
      </c>
      <c r="J144" s="57">
        <f t="shared" si="40"/>
        <v>1</v>
      </c>
      <c r="K144" s="58">
        <f t="shared" si="47"/>
        <v>1</v>
      </c>
      <c r="L144" s="59"/>
      <c r="M144" s="59"/>
      <c r="O144" s="45">
        <f t="shared" ref="O144:O152" si="48">(Q144=B144)-1</f>
        <v>0</v>
      </c>
      <c r="P144" s="200">
        <v>8102</v>
      </c>
      <c r="Q144" s="200" t="s">
        <v>84</v>
      </c>
      <c r="R144" s="202">
        <v>0</v>
      </c>
      <c r="S144" s="202">
        <v>0</v>
      </c>
      <c r="T144" s="201"/>
      <c r="U144" s="201">
        <v>0</v>
      </c>
      <c r="V144" s="201">
        <f t="shared" si="41"/>
        <v>0</v>
      </c>
      <c r="W144" s="201">
        <v>0</v>
      </c>
      <c r="X144" s="201">
        <f t="shared" si="42"/>
        <v>0</v>
      </c>
      <c r="AA144" s="45" t="str">
        <f t="shared" si="43"/>
        <v/>
      </c>
      <c r="AB144" s="45" t="str">
        <f t="shared" si="44"/>
        <v/>
      </c>
      <c r="AC144" s="45" t="str">
        <f t="shared" si="45"/>
        <v>= 13 11</v>
      </c>
      <c r="AD144" s="45" t="str">
        <f t="shared" si="46"/>
        <v/>
      </c>
    </row>
    <row r="145" spans="1:30" s="45" customFormat="1" ht="13.8" x14ac:dyDescent="0.25">
      <c r="A145" s="71">
        <v>8103</v>
      </c>
      <c r="B145" s="72" t="s">
        <v>48</v>
      </c>
      <c r="C145" s="44">
        <v>0</v>
      </c>
      <c r="D145" s="150">
        <v>0</v>
      </c>
      <c r="E145" s="44">
        <v>0</v>
      </c>
      <c r="F145" s="151"/>
      <c r="G145" s="55">
        <f t="shared" si="37"/>
        <v>0</v>
      </c>
      <c r="H145" s="55">
        <f t="shared" si="38"/>
        <v>0</v>
      </c>
      <c r="I145" s="56">
        <f t="shared" si="39"/>
        <v>1</v>
      </c>
      <c r="J145" s="57">
        <f t="shared" si="40"/>
        <v>1</v>
      </c>
      <c r="K145" s="58">
        <f t="shared" si="47"/>
        <v>1</v>
      </c>
      <c r="L145" s="59"/>
      <c r="M145" s="59"/>
      <c r="O145" s="45">
        <f t="shared" si="48"/>
        <v>0</v>
      </c>
      <c r="P145" s="200">
        <v>8103</v>
      </c>
      <c r="Q145" s="200" t="s">
        <v>48</v>
      </c>
      <c r="R145" s="202">
        <v>0</v>
      </c>
      <c r="S145" s="202">
        <v>0</v>
      </c>
      <c r="T145" s="201"/>
      <c r="U145" s="201">
        <v>0</v>
      </c>
      <c r="V145" s="201">
        <f t="shared" si="41"/>
        <v>0</v>
      </c>
      <c r="W145" s="201">
        <v>0</v>
      </c>
      <c r="X145" s="201">
        <f t="shared" si="42"/>
        <v>0</v>
      </c>
      <c r="AA145" s="45" t="str">
        <f t="shared" si="43"/>
        <v/>
      </c>
      <c r="AB145" s="45" t="str">
        <f t="shared" si="44"/>
        <v/>
      </c>
      <c r="AC145" s="45" t="str">
        <f t="shared" si="45"/>
        <v>= 13 11</v>
      </c>
      <c r="AD145" s="45" t="str">
        <f t="shared" si="46"/>
        <v/>
      </c>
    </row>
    <row r="146" spans="1:30" s="45" customFormat="1" ht="13.8" x14ac:dyDescent="0.25">
      <c r="A146" s="71">
        <v>8104</v>
      </c>
      <c r="B146" s="72" t="s">
        <v>272</v>
      </c>
      <c r="C146" s="44">
        <v>0</v>
      </c>
      <c r="D146" s="150">
        <v>0</v>
      </c>
      <c r="E146" s="44">
        <v>0</v>
      </c>
      <c r="F146" s="151"/>
      <c r="G146" s="55">
        <f t="shared" si="37"/>
        <v>0</v>
      </c>
      <c r="H146" s="55">
        <f t="shared" si="38"/>
        <v>0</v>
      </c>
      <c r="I146" s="56">
        <f t="shared" si="39"/>
        <v>1</v>
      </c>
      <c r="J146" s="57">
        <f t="shared" si="40"/>
        <v>1</v>
      </c>
      <c r="K146" s="58">
        <f t="shared" si="47"/>
        <v>1</v>
      </c>
      <c r="L146" s="59"/>
      <c r="M146" s="59"/>
      <c r="O146" s="45">
        <f t="shared" si="48"/>
        <v>0</v>
      </c>
      <c r="P146" s="200">
        <v>8104</v>
      </c>
      <c r="Q146" s="200" t="s">
        <v>272</v>
      </c>
      <c r="R146" s="202">
        <v>0</v>
      </c>
      <c r="S146" s="202">
        <v>0</v>
      </c>
      <c r="T146" s="201"/>
      <c r="U146" s="201">
        <v>0</v>
      </c>
      <c r="V146" s="201">
        <f t="shared" si="41"/>
        <v>0</v>
      </c>
      <c r="W146" s="201">
        <v>0</v>
      </c>
      <c r="X146" s="201">
        <f t="shared" si="42"/>
        <v>0</v>
      </c>
      <c r="AA146" s="45" t="str">
        <f t="shared" si="43"/>
        <v/>
      </c>
      <c r="AB146" s="45" t="str">
        <f t="shared" si="44"/>
        <v/>
      </c>
      <c r="AC146" s="45" t="str">
        <f t="shared" si="45"/>
        <v>= 13 11</v>
      </c>
      <c r="AD146" s="45" t="str">
        <f t="shared" si="46"/>
        <v/>
      </c>
    </row>
    <row r="147" spans="1:30" s="45" customFormat="1" ht="13.8" x14ac:dyDescent="0.25">
      <c r="A147" s="71">
        <v>8105</v>
      </c>
      <c r="B147" s="72" t="s">
        <v>26</v>
      </c>
      <c r="C147" s="44">
        <v>0</v>
      </c>
      <c r="D147" s="150">
        <v>0</v>
      </c>
      <c r="E147" s="44">
        <v>0</v>
      </c>
      <c r="F147" s="151"/>
      <c r="G147" s="55">
        <f t="shared" si="37"/>
        <v>0</v>
      </c>
      <c r="H147" s="55">
        <f t="shared" si="38"/>
        <v>0</v>
      </c>
      <c r="I147" s="56">
        <f t="shared" si="39"/>
        <v>1</v>
      </c>
      <c r="J147" s="57">
        <f t="shared" si="40"/>
        <v>1</v>
      </c>
      <c r="K147" s="58">
        <f t="shared" si="47"/>
        <v>1</v>
      </c>
      <c r="L147" s="59"/>
      <c r="M147" s="59"/>
      <c r="O147" s="45">
        <f t="shared" si="48"/>
        <v>0</v>
      </c>
      <c r="P147" s="200">
        <v>8105</v>
      </c>
      <c r="Q147" s="200" t="s">
        <v>26</v>
      </c>
      <c r="R147" s="202">
        <v>0</v>
      </c>
      <c r="S147" s="202">
        <v>0</v>
      </c>
      <c r="T147" s="201"/>
      <c r="U147" s="201">
        <v>0</v>
      </c>
      <c r="V147" s="201">
        <f t="shared" si="41"/>
        <v>0</v>
      </c>
      <c r="W147" s="201">
        <v>0</v>
      </c>
      <c r="X147" s="201">
        <f t="shared" si="42"/>
        <v>0</v>
      </c>
      <c r="AA147" s="45" t="str">
        <f t="shared" si="43"/>
        <v/>
      </c>
      <c r="AB147" s="45" t="str">
        <f t="shared" si="44"/>
        <v/>
      </c>
      <c r="AC147" s="45" t="str">
        <f t="shared" si="45"/>
        <v>= 13 11</v>
      </c>
      <c r="AD147" s="45" t="str">
        <f t="shared" si="46"/>
        <v/>
      </c>
    </row>
    <row r="148" spans="1:30" s="45" customFormat="1" ht="13.8" x14ac:dyDescent="0.25">
      <c r="A148" s="71">
        <v>8106</v>
      </c>
      <c r="B148" s="72" t="s">
        <v>174</v>
      </c>
      <c r="C148" s="44">
        <v>2160032</v>
      </c>
      <c r="D148" s="150">
        <v>12878464</v>
      </c>
      <c r="E148" s="44">
        <v>0</v>
      </c>
      <c r="F148" s="151"/>
      <c r="G148" s="55">
        <f t="shared" si="37"/>
        <v>2160032</v>
      </c>
      <c r="H148" s="55">
        <f t="shared" si="38"/>
        <v>12878464</v>
      </c>
      <c r="I148" s="56">
        <f t="shared" si="39"/>
        <v>0.75</v>
      </c>
      <c r="J148" s="57">
        <f t="shared" si="40"/>
        <v>0</v>
      </c>
      <c r="K148" s="58">
        <f t="shared" si="47"/>
        <v>0</v>
      </c>
      <c r="L148" s="59"/>
      <c r="M148" s="59"/>
      <c r="O148" s="45">
        <f t="shared" si="48"/>
        <v>0</v>
      </c>
      <c r="P148" s="200">
        <v>8106</v>
      </c>
      <c r="Q148" s="200" t="s">
        <v>174</v>
      </c>
      <c r="R148" s="202">
        <v>2160032</v>
      </c>
      <c r="S148" s="202">
        <v>12878464</v>
      </c>
      <c r="T148" s="201"/>
      <c r="U148" s="201">
        <v>2160032</v>
      </c>
      <c r="V148" s="201">
        <f t="shared" si="41"/>
        <v>0</v>
      </c>
      <c r="W148" s="201">
        <v>12878464</v>
      </c>
      <c r="X148" s="201">
        <f t="shared" si="42"/>
        <v>0</v>
      </c>
      <c r="AA148" s="45" t="str">
        <f t="shared" si="43"/>
        <v>Mayor 13</v>
      </c>
      <c r="AB148" s="45" t="str">
        <f t="shared" si="44"/>
        <v/>
      </c>
      <c r="AC148" s="45" t="str">
        <f t="shared" si="45"/>
        <v/>
      </c>
      <c r="AD148" s="45" t="str">
        <f t="shared" si="46"/>
        <v/>
      </c>
    </row>
    <row r="149" spans="1:30" s="45" customFormat="1" ht="13.8" x14ac:dyDescent="0.25">
      <c r="A149" s="71">
        <v>8107</v>
      </c>
      <c r="B149" s="72" t="s">
        <v>72</v>
      </c>
      <c r="C149" s="44">
        <v>0</v>
      </c>
      <c r="D149" s="150">
        <v>0</v>
      </c>
      <c r="E149" s="44">
        <v>0</v>
      </c>
      <c r="F149" s="151"/>
      <c r="G149" s="55">
        <f t="shared" si="37"/>
        <v>0</v>
      </c>
      <c r="H149" s="55">
        <f t="shared" si="38"/>
        <v>0</v>
      </c>
      <c r="I149" s="56">
        <f t="shared" si="39"/>
        <v>1</v>
      </c>
      <c r="J149" s="57">
        <f t="shared" si="40"/>
        <v>1</v>
      </c>
      <c r="K149" s="58">
        <f t="shared" si="47"/>
        <v>1</v>
      </c>
      <c r="L149" s="59"/>
      <c r="M149" s="59"/>
      <c r="O149" s="45">
        <f t="shared" si="48"/>
        <v>0</v>
      </c>
      <c r="P149" s="200">
        <v>8107</v>
      </c>
      <c r="Q149" s="200" t="s">
        <v>72</v>
      </c>
      <c r="R149" s="202">
        <v>0</v>
      </c>
      <c r="S149" s="202">
        <v>0</v>
      </c>
      <c r="T149" s="201"/>
      <c r="U149" s="201">
        <v>0</v>
      </c>
      <c r="V149" s="201">
        <f t="shared" si="41"/>
        <v>0</v>
      </c>
      <c r="W149" s="201">
        <v>0</v>
      </c>
      <c r="X149" s="201">
        <f t="shared" si="42"/>
        <v>0</v>
      </c>
      <c r="AA149" s="45" t="str">
        <f t="shared" si="43"/>
        <v/>
      </c>
      <c r="AB149" s="45" t="str">
        <f t="shared" si="44"/>
        <v/>
      </c>
      <c r="AC149" s="45" t="str">
        <f t="shared" si="45"/>
        <v>= 13 11</v>
      </c>
      <c r="AD149" s="45" t="str">
        <f t="shared" si="46"/>
        <v/>
      </c>
    </row>
    <row r="150" spans="1:30" s="45" customFormat="1" ht="13.8" x14ac:dyDescent="0.25">
      <c r="A150" s="71">
        <v>8108</v>
      </c>
      <c r="B150" s="72" t="s">
        <v>303</v>
      </c>
      <c r="C150" s="44">
        <v>0</v>
      </c>
      <c r="D150" s="150">
        <v>0</v>
      </c>
      <c r="E150" s="44">
        <v>0</v>
      </c>
      <c r="F150" s="151"/>
      <c r="G150" s="55">
        <f t="shared" si="37"/>
        <v>0</v>
      </c>
      <c r="H150" s="55">
        <f t="shared" si="38"/>
        <v>0</v>
      </c>
      <c r="I150" s="56">
        <f t="shared" si="39"/>
        <v>1</v>
      </c>
      <c r="J150" s="57">
        <f t="shared" si="40"/>
        <v>1</v>
      </c>
      <c r="K150" s="58">
        <f t="shared" si="47"/>
        <v>1</v>
      </c>
      <c r="L150" s="59"/>
      <c r="M150" s="59"/>
      <c r="O150" s="45">
        <f t="shared" si="48"/>
        <v>0</v>
      </c>
      <c r="P150" s="200">
        <v>8108</v>
      </c>
      <c r="Q150" s="200" t="s">
        <v>303</v>
      </c>
      <c r="R150" s="202">
        <v>0</v>
      </c>
      <c r="S150" s="202">
        <v>0</v>
      </c>
      <c r="T150" s="201"/>
      <c r="U150" s="201">
        <v>0</v>
      </c>
      <c r="V150" s="201">
        <f t="shared" si="41"/>
        <v>0</v>
      </c>
      <c r="W150" s="201">
        <v>0</v>
      </c>
      <c r="X150" s="201">
        <f t="shared" si="42"/>
        <v>0</v>
      </c>
      <c r="AA150" s="45" t="str">
        <f t="shared" si="43"/>
        <v/>
      </c>
      <c r="AB150" s="45" t="str">
        <f t="shared" si="44"/>
        <v/>
      </c>
      <c r="AC150" s="45" t="str">
        <f t="shared" si="45"/>
        <v>= 13 11</v>
      </c>
      <c r="AD150" s="45" t="str">
        <f t="shared" si="46"/>
        <v/>
      </c>
    </row>
    <row r="151" spans="1:30" s="45" customFormat="1" ht="13.8" x14ac:dyDescent="0.25">
      <c r="A151" s="71">
        <v>8109</v>
      </c>
      <c r="B151" s="72" t="s">
        <v>304</v>
      </c>
      <c r="C151" s="44">
        <v>0</v>
      </c>
      <c r="D151" s="150">
        <v>0</v>
      </c>
      <c r="E151" s="44">
        <v>0</v>
      </c>
      <c r="F151" s="151"/>
      <c r="G151" s="55">
        <f t="shared" si="37"/>
        <v>0</v>
      </c>
      <c r="H151" s="55">
        <f t="shared" si="38"/>
        <v>0</v>
      </c>
      <c r="I151" s="56">
        <f t="shared" si="39"/>
        <v>1</v>
      </c>
      <c r="J151" s="57">
        <f t="shared" si="40"/>
        <v>1</v>
      </c>
      <c r="K151" s="58">
        <f t="shared" si="47"/>
        <v>1</v>
      </c>
      <c r="L151" s="59"/>
      <c r="M151" s="59"/>
      <c r="O151" s="45">
        <f t="shared" si="48"/>
        <v>0</v>
      </c>
      <c r="P151" s="200">
        <v>8109</v>
      </c>
      <c r="Q151" s="200" t="s">
        <v>304</v>
      </c>
      <c r="R151" s="202">
        <v>0</v>
      </c>
      <c r="S151" s="202">
        <v>0</v>
      </c>
      <c r="T151" s="201"/>
      <c r="U151" s="201">
        <v>0</v>
      </c>
      <c r="V151" s="201">
        <f t="shared" si="41"/>
        <v>0</v>
      </c>
      <c r="W151" s="201">
        <v>0</v>
      </c>
      <c r="X151" s="201">
        <f t="shared" si="42"/>
        <v>0</v>
      </c>
      <c r="AA151" s="45" t="str">
        <f t="shared" si="43"/>
        <v/>
      </c>
      <c r="AB151" s="45" t="str">
        <f t="shared" si="44"/>
        <v/>
      </c>
      <c r="AC151" s="45" t="str">
        <f t="shared" si="45"/>
        <v>= 13 11</v>
      </c>
      <c r="AD151" s="45" t="str">
        <f t="shared" si="46"/>
        <v/>
      </c>
    </row>
    <row r="152" spans="1:30" s="45" customFormat="1" ht="13.8" x14ac:dyDescent="0.25">
      <c r="A152" s="71">
        <v>8110</v>
      </c>
      <c r="B152" s="72" t="s">
        <v>79</v>
      </c>
      <c r="C152" s="44">
        <v>85336429</v>
      </c>
      <c r="D152" s="150">
        <v>0</v>
      </c>
      <c r="E152" s="44">
        <v>0</v>
      </c>
      <c r="F152" s="151"/>
      <c r="G152" s="55">
        <f t="shared" si="37"/>
        <v>85336429</v>
      </c>
      <c r="H152" s="55">
        <f t="shared" si="38"/>
        <v>0</v>
      </c>
      <c r="I152" s="56">
        <f t="shared" si="39"/>
        <v>1</v>
      </c>
      <c r="J152" s="57">
        <f t="shared" si="40"/>
        <v>1</v>
      </c>
      <c r="K152" s="58">
        <f t="shared" si="47"/>
        <v>1</v>
      </c>
      <c r="L152" s="59"/>
      <c r="M152" s="59"/>
      <c r="O152" s="45">
        <f t="shared" si="48"/>
        <v>0</v>
      </c>
      <c r="P152" s="200">
        <v>8110</v>
      </c>
      <c r="Q152" s="200" t="s">
        <v>79</v>
      </c>
      <c r="R152" s="202">
        <v>85336429</v>
      </c>
      <c r="S152" s="202">
        <v>0</v>
      </c>
      <c r="T152" s="201"/>
      <c r="U152" s="201">
        <v>85336429</v>
      </c>
      <c r="V152" s="201">
        <f t="shared" si="41"/>
        <v>0</v>
      </c>
      <c r="W152" s="201">
        <v>0</v>
      </c>
      <c r="X152" s="201">
        <f t="shared" si="42"/>
        <v>0</v>
      </c>
      <c r="AA152" s="45" t="str">
        <f t="shared" si="43"/>
        <v/>
      </c>
      <c r="AB152" s="45" t="str">
        <f t="shared" si="44"/>
        <v>Mayor 11</v>
      </c>
      <c r="AC152" s="45" t="str">
        <f t="shared" si="45"/>
        <v/>
      </c>
      <c r="AD152" s="45" t="str">
        <f t="shared" si="46"/>
        <v>Extingue en 13</v>
      </c>
    </row>
    <row r="153" spans="1:30" s="45" customFormat="1" ht="13.8" x14ac:dyDescent="0.25">
      <c r="A153" s="71">
        <v>8111</v>
      </c>
      <c r="B153" s="72" t="s">
        <v>56</v>
      </c>
      <c r="C153" s="44">
        <v>2097196</v>
      </c>
      <c r="D153" s="150">
        <v>3429791</v>
      </c>
      <c r="E153" s="44">
        <v>0</v>
      </c>
      <c r="F153" s="151"/>
      <c r="G153" s="55">
        <f t="shared" si="37"/>
        <v>2097196</v>
      </c>
      <c r="H153" s="55">
        <f t="shared" si="38"/>
        <v>3429791</v>
      </c>
      <c r="I153" s="56">
        <f t="shared" si="39"/>
        <v>0.75</v>
      </c>
      <c r="J153" s="57">
        <f t="shared" si="40"/>
        <v>0</v>
      </c>
      <c r="K153" s="58">
        <f t="shared" si="47"/>
        <v>0</v>
      </c>
      <c r="L153" s="59"/>
      <c r="M153" s="59"/>
      <c r="P153" s="200">
        <v>8111</v>
      </c>
      <c r="Q153" s="200" t="s">
        <v>391</v>
      </c>
      <c r="R153" s="202">
        <v>2097196</v>
      </c>
      <c r="S153" s="202">
        <v>3429791</v>
      </c>
      <c r="T153" s="201"/>
      <c r="U153" s="201">
        <v>2097196</v>
      </c>
      <c r="V153" s="201">
        <f t="shared" si="41"/>
        <v>0</v>
      </c>
      <c r="W153" s="201">
        <v>3429791</v>
      </c>
      <c r="X153" s="201">
        <f t="shared" si="42"/>
        <v>0</v>
      </c>
      <c r="AA153" s="45" t="str">
        <f t="shared" si="43"/>
        <v>Mayor 13</v>
      </c>
      <c r="AB153" s="45" t="str">
        <f t="shared" si="44"/>
        <v/>
      </c>
      <c r="AC153" s="45" t="str">
        <f t="shared" si="45"/>
        <v/>
      </c>
      <c r="AD153" s="45" t="str">
        <f t="shared" si="46"/>
        <v/>
      </c>
    </row>
    <row r="154" spans="1:30" s="45" customFormat="1" ht="13.8" x14ac:dyDescent="0.25">
      <c r="A154" s="71">
        <v>8112</v>
      </c>
      <c r="B154" s="72" t="s">
        <v>122</v>
      </c>
      <c r="C154" s="44">
        <v>0</v>
      </c>
      <c r="D154" s="150">
        <v>0</v>
      </c>
      <c r="E154" s="44">
        <v>0</v>
      </c>
      <c r="F154" s="151"/>
      <c r="G154" s="55">
        <f t="shared" si="37"/>
        <v>0</v>
      </c>
      <c r="H154" s="55">
        <f t="shared" si="38"/>
        <v>0</v>
      </c>
      <c r="I154" s="56">
        <f t="shared" si="39"/>
        <v>1</v>
      </c>
      <c r="J154" s="57">
        <f t="shared" si="40"/>
        <v>1</v>
      </c>
      <c r="K154" s="58">
        <f t="shared" si="47"/>
        <v>1</v>
      </c>
      <c r="L154" s="59"/>
      <c r="M154" s="59"/>
      <c r="P154" s="200">
        <v>8112</v>
      </c>
      <c r="Q154" s="200" t="s">
        <v>395</v>
      </c>
      <c r="R154" s="202">
        <v>0</v>
      </c>
      <c r="S154" s="202">
        <v>0</v>
      </c>
      <c r="T154" s="201"/>
      <c r="U154" s="201">
        <v>0</v>
      </c>
      <c r="V154" s="201">
        <f t="shared" si="41"/>
        <v>0</v>
      </c>
      <c r="W154" s="201">
        <v>0</v>
      </c>
      <c r="X154" s="201">
        <f t="shared" si="42"/>
        <v>0</v>
      </c>
      <c r="AA154" s="45" t="str">
        <f t="shared" si="43"/>
        <v/>
      </c>
      <c r="AB154" s="45" t="str">
        <f t="shared" si="44"/>
        <v/>
      </c>
      <c r="AC154" s="45" t="str">
        <f t="shared" si="45"/>
        <v>= 13 11</v>
      </c>
      <c r="AD154" s="45" t="str">
        <f t="shared" si="46"/>
        <v/>
      </c>
    </row>
    <row r="155" spans="1:30" s="45" customFormat="1" ht="13.8" x14ac:dyDescent="0.25">
      <c r="A155" s="71">
        <v>8201</v>
      </c>
      <c r="B155" s="72" t="s">
        <v>234</v>
      </c>
      <c r="C155" s="44">
        <v>0</v>
      </c>
      <c r="D155" s="150">
        <v>0</v>
      </c>
      <c r="E155" s="44">
        <v>0</v>
      </c>
      <c r="F155" s="151"/>
      <c r="G155" s="55">
        <f t="shared" si="37"/>
        <v>0</v>
      </c>
      <c r="H155" s="55">
        <f t="shared" si="38"/>
        <v>0</v>
      </c>
      <c r="I155" s="56">
        <f t="shared" si="39"/>
        <v>1</v>
      </c>
      <c r="J155" s="57">
        <f t="shared" si="40"/>
        <v>1</v>
      </c>
      <c r="K155" s="58">
        <f t="shared" si="47"/>
        <v>1</v>
      </c>
      <c r="L155" s="59"/>
      <c r="M155" s="59"/>
      <c r="O155" s="45">
        <f>(Q155=B155)-1</f>
        <v>0</v>
      </c>
      <c r="P155" s="200">
        <v>8201</v>
      </c>
      <c r="Q155" s="200" t="s">
        <v>234</v>
      </c>
      <c r="R155" s="202">
        <v>0</v>
      </c>
      <c r="S155" s="202">
        <v>0</v>
      </c>
      <c r="T155" s="201"/>
      <c r="U155" s="201">
        <v>0</v>
      </c>
      <c r="V155" s="201">
        <f t="shared" si="41"/>
        <v>0</v>
      </c>
      <c r="W155" s="201">
        <v>0</v>
      </c>
      <c r="X155" s="201">
        <f t="shared" si="42"/>
        <v>0</v>
      </c>
      <c r="AA155" s="45" t="str">
        <f t="shared" si="43"/>
        <v/>
      </c>
      <c r="AB155" s="45" t="str">
        <f t="shared" si="44"/>
        <v/>
      </c>
      <c r="AC155" s="45" t="str">
        <f t="shared" si="45"/>
        <v>= 13 11</v>
      </c>
      <c r="AD155" s="45" t="str">
        <f t="shared" si="46"/>
        <v/>
      </c>
    </row>
    <row r="156" spans="1:30" s="45" customFormat="1" ht="13.8" x14ac:dyDescent="0.25">
      <c r="A156" s="71">
        <v>8202</v>
      </c>
      <c r="B156" s="72" t="s">
        <v>305</v>
      </c>
      <c r="C156" s="44">
        <v>0</v>
      </c>
      <c r="D156" s="150">
        <v>0</v>
      </c>
      <c r="E156" s="44">
        <v>0</v>
      </c>
      <c r="F156" s="151"/>
      <c r="G156" s="55">
        <f t="shared" si="37"/>
        <v>0</v>
      </c>
      <c r="H156" s="55">
        <f t="shared" si="38"/>
        <v>0</v>
      </c>
      <c r="I156" s="56">
        <f t="shared" si="39"/>
        <v>1</v>
      </c>
      <c r="J156" s="57">
        <f t="shared" si="40"/>
        <v>1</v>
      </c>
      <c r="K156" s="58">
        <f t="shared" si="47"/>
        <v>1</v>
      </c>
      <c r="L156" s="59"/>
      <c r="M156" s="59"/>
      <c r="O156" s="45">
        <f>(Q156=B156)-1</f>
        <v>0</v>
      </c>
      <c r="P156" s="200">
        <v>8202</v>
      </c>
      <c r="Q156" s="200" t="s">
        <v>305</v>
      </c>
      <c r="R156" s="202">
        <v>0</v>
      </c>
      <c r="S156" s="202">
        <v>0</v>
      </c>
      <c r="T156" s="201"/>
      <c r="U156" s="201">
        <v>0</v>
      </c>
      <c r="V156" s="201">
        <f t="shared" si="41"/>
        <v>0</v>
      </c>
      <c r="W156" s="201">
        <v>0</v>
      </c>
      <c r="X156" s="201">
        <f t="shared" si="42"/>
        <v>0</v>
      </c>
      <c r="AA156" s="45" t="str">
        <f t="shared" si="43"/>
        <v/>
      </c>
      <c r="AB156" s="45" t="str">
        <f t="shared" si="44"/>
        <v/>
      </c>
      <c r="AC156" s="45" t="str">
        <f t="shared" si="45"/>
        <v>= 13 11</v>
      </c>
      <c r="AD156" s="45" t="str">
        <f t="shared" si="46"/>
        <v/>
      </c>
    </row>
    <row r="157" spans="1:30" s="45" customFormat="1" ht="13.8" x14ac:dyDescent="0.25">
      <c r="A157" s="71">
        <v>8203</v>
      </c>
      <c r="B157" s="72" t="s">
        <v>16</v>
      </c>
      <c r="C157" s="44">
        <v>0</v>
      </c>
      <c r="D157" s="150">
        <v>0</v>
      </c>
      <c r="E157" s="44">
        <v>0</v>
      </c>
      <c r="F157" s="151"/>
      <c r="G157" s="55">
        <f t="shared" si="37"/>
        <v>0</v>
      </c>
      <c r="H157" s="55">
        <f t="shared" si="38"/>
        <v>0</v>
      </c>
      <c r="I157" s="56">
        <f t="shared" si="39"/>
        <v>1</v>
      </c>
      <c r="J157" s="57">
        <f t="shared" si="40"/>
        <v>1</v>
      </c>
      <c r="K157" s="58">
        <f t="shared" si="47"/>
        <v>1</v>
      </c>
      <c r="L157" s="59"/>
      <c r="M157" s="59"/>
      <c r="O157" s="45">
        <f>(Q157=B157)-1</f>
        <v>0</v>
      </c>
      <c r="P157" s="200">
        <v>8203</v>
      </c>
      <c r="Q157" s="200" t="s">
        <v>16</v>
      </c>
      <c r="R157" s="202">
        <v>0</v>
      </c>
      <c r="S157" s="202">
        <v>0</v>
      </c>
      <c r="T157" s="201"/>
      <c r="U157" s="201">
        <v>0</v>
      </c>
      <c r="V157" s="201">
        <f t="shared" si="41"/>
        <v>0</v>
      </c>
      <c r="W157" s="201">
        <v>0</v>
      </c>
      <c r="X157" s="201">
        <f t="shared" si="42"/>
        <v>0</v>
      </c>
      <c r="AA157" s="45" t="str">
        <f t="shared" si="43"/>
        <v/>
      </c>
      <c r="AB157" s="45" t="str">
        <f t="shared" si="44"/>
        <v/>
      </c>
      <c r="AC157" s="45" t="str">
        <f t="shared" si="45"/>
        <v>= 13 11</v>
      </c>
      <c r="AD157" s="45" t="str">
        <f t="shared" si="46"/>
        <v/>
      </c>
    </row>
    <row r="158" spans="1:30" s="45" customFormat="1" ht="13.8" x14ac:dyDescent="0.25">
      <c r="A158" s="71">
        <v>8204</v>
      </c>
      <c r="B158" s="72" t="s">
        <v>306</v>
      </c>
      <c r="C158" s="44">
        <v>0</v>
      </c>
      <c r="D158" s="150">
        <v>0</v>
      </c>
      <c r="E158" s="44">
        <v>0</v>
      </c>
      <c r="F158" s="151"/>
      <c r="G158" s="55">
        <f t="shared" si="37"/>
        <v>0</v>
      </c>
      <c r="H158" s="55">
        <f t="shared" si="38"/>
        <v>0</v>
      </c>
      <c r="I158" s="56">
        <f t="shared" si="39"/>
        <v>1</v>
      </c>
      <c r="J158" s="57">
        <f t="shared" si="40"/>
        <v>1</v>
      </c>
      <c r="K158" s="58">
        <f t="shared" si="47"/>
        <v>1</v>
      </c>
      <c r="L158" s="59"/>
      <c r="M158" s="59"/>
      <c r="O158" s="45">
        <f>(Q158=B158)-1</f>
        <v>0</v>
      </c>
      <c r="P158" s="200">
        <v>8204</v>
      </c>
      <c r="Q158" s="200" t="s">
        <v>306</v>
      </c>
      <c r="R158" s="202">
        <v>0</v>
      </c>
      <c r="S158" s="202">
        <v>0</v>
      </c>
      <c r="T158" s="201"/>
      <c r="U158" s="201">
        <v>0</v>
      </c>
      <c r="V158" s="201">
        <f t="shared" si="41"/>
        <v>0</v>
      </c>
      <c r="W158" s="201">
        <v>0</v>
      </c>
      <c r="X158" s="201">
        <f t="shared" si="42"/>
        <v>0</v>
      </c>
      <c r="AA158" s="45" t="str">
        <f t="shared" si="43"/>
        <v/>
      </c>
      <c r="AB158" s="45" t="str">
        <f t="shared" si="44"/>
        <v/>
      </c>
      <c r="AC158" s="45" t="str">
        <f t="shared" si="45"/>
        <v>= 13 11</v>
      </c>
      <c r="AD158" s="45" t="str">
        <f t="shared" si="46"/>
        <v/>
      </c>
    </row>
    <row r="159" spans="1:30" s="45" customFormat="1" ht="13.8" x14ac:dyDescent="0.25">
      <c r="A159" s="71">
        <v>8205</v>
      </c>
      <c r="B159" s="72" t="s">
        <v>307</v>
      </c>
      <c r="C159" s="44">
        <v>0</v>
      </c>
      <c r="D159" s="150">
        <v>0</v>
      </c>
      <c r="E159" s="44">
        <v>0</v>
      </c>
      <c r="F159" s="151"/>
      <c r="G159" s="55">
        <f t="shared" si="37"/>
        <v>0</v>
      </c>
      <c r="H159" s="55">
        <f t="shared" si="38"/>
        <v>0</v>
      </c>
      <c r="I159" s="56">
        <f t="shared" si="39"/>
        <v>1</v>
      </c>
      <c r="J159" s="57">
        <f t="shared" si="40"/>
        <v>1</v>
      </c>
      <c r="K159" s="58">
        <f t="shared" si="47"/>
        <v>1</v>
      </c>
      <c r="L159" s="59"/>
      <c r="M159" s="59"/>
      <c r="O159" s="45">
        <f>(Q159=B159)-1</f>
        <v>0</v>
      </c>
      <c r="P159" s="200">
        <v>8205</v>
      </c>
      <c r="Q159" s="200" t="s">
        <v>307</v>
      </c>
      <c r="R159" s="202">
        <v>0</v>
      </c>
      <c r="S159" s="202">
        <v>0</v>
      </c>
      <c r="T159" s="201"/>
      <c r="U159" s="201">
        <v>0</v>
      </c>
      <c r="V159" s="201">
        <f t="shared" si="41"/>
        <v>0</v>
      </c>
      <c r="W159" s="201">
        <v>0</v>
      </c>
      <c r="X159" s="201">
        <f t="shared" si="42"/>
        <v>0</v>
      </c>
      <c r="AA159" s="45" t="str">
        <f t="shared" si="43"/>
        <v/>
      </c>
      <c r="AB159" s="45" t="str">
        <f t="shared" si="44"/>
        <v/>
      </c>
      <c r="AC159" s="45" t="str">
        <f t="shared" si="45"/>
        <v>= 13 11</v>
      </c>
      <c r="AD159" s="45" t="str">
        <f t="shared" si="46"/>
        <v/>
      </c>
    </row>
    <row r="160" spans="1:30" s="45" customFormat="1" ht="13.8" x14ac:dyDescent="0.25">
      <c r="A160" s="71">
        <v>8206</v>
      </c>
      <c r="B160" s="72" t="s">
        <v>512</v>
      </c>
      <c r="C160" s="44">
        <v>0</v>
      </c>
      <c r="D160" s="150">
        <v>0</v>
      </c>
      <c r="E160" s="44">
        <v>0</v>
      </c>
      <c r="F160" s="151"/>
      <c r="G160" s="55">
        <f t="shared" si="37"/>
        <v>0</v>
      </c>
      <c r="H160" s="55">
        <f t="shared" si="38"/>
        <v>0</v>
      </c>
      <c r="I160" s="56">
        <f t="shared" si="39"/>
        <v>1</v>
      </c>
      <c r="J160" s="57">
        <f t="shared" si="40"/>
        <v>1</v>
      </c>
      <c r="K160" s="58">
        <f t="shared" si="47"/>
        <v>1</v>
      </c>
      <c r="L160" s="59"/>
      <c r="M160" s="59"/>
      <c r="P160" s="200">
        <v>8206</v>
      </c>
      <c r="Q160" s="200" t="s">
        <v>308</v>
      </c>
      <c r="R160" s="202">
        <v>0</v>
      </c>
      <c r="S160" s="202">
        <v>0</v>
      </c>
      <c r="T160" s="201"/>
      <c r="U160" s="201">
        <v>0</v>
      </c>
      <c r="V160" s="201">
        <f t="shared" si="41"/>
        <v>0</v>
      </c>
      <c r="W160" s="201">
        <v>0</v>
      </c>
      <c r="X160" s="201">
        <f t="shared" si="42"/>
        <v>0</v>
      </c>
      <c r="AA160" s="45" t="str">
        <f t="shared" si="43"/>
        <v/>
      </c>
      <c r="AB160" s="45" t="str">
        <f t="shared" si="44"/>
        <v/>
      </c>
      <c r="AC160" s="45" t="str">
        <f t="shared" si="45"/>
        <v>= 13 11</v>
      </c>
      <c r="AD160" s="45" t="str">
        <f t="shared" si="46"/>
        <v/>
      </c>
    </row>
    <row r="161" spans="1:30" s="45" customFormat="1" ht="13.8" x14ac:dyDescent="0.25">
      <c r="A161" s="71">
        <v>8207</v>
      </c>
      <c r="B161" s="72" t="s">
        <v>309</v>
      </c>
      <c r="C161" s="44">
        <v>0</v>
      </c>
      <c r="D161" s="150">
        <v>22626102</v>
      </c>
      <c r="E161" s="44">
        <v>0</v>
      </c>
      <c r="F161" s="151"/>
      <c r="G161" s="55">
        <f t="shared" si="37"/>
        <v>0</v>
      </c>
      <c r="H161" s="55">
        <f t="shared" si="38"/>
        <v>22626102</v>
      </c>
      <c r="I161" s="56">
        <f t="shared" si="39"/>
        <v>0.75</v>
      </c>
      <c r="J161" s="57">
        <f t="shared" si="40"/>
        <v>0</v>
      </c>
      <c r="K161" s="58">
        <f t="shared" si="47"/>
        <v>0</v>
      </c>
      <c r="L161" s="59"/>
      <c r="M161" s="59"/>
      <c r="P161" s="200">
        <v>8207</v>
      </c>
      <c r="Q161" s="200" t="s">
        <v>358</v>
      </c>
      <c r="R161" s="202">
        <v>0</v>
      </c>
      <c r="S161" s="202">
        <v>22626102</v>
      </c>
      <c r="T161" s="201"/>
      <c r="U161" s="201">
        <v>0</v>
      </c>
      <c r="V161" s="201">
        <f t="shared" si="41"/>
        <v>0</v>
      </c>
      <c r="W161" s="201">
        <v>22626102</v>
      </c>
      <c r="X161" s="201">
        <f t="shared" si="42"/>
        <v>0</v>
      </c>
      <c r="AA161" s="45" t="str">
        <f t="shared" si="43"/>
        <v>Mayor 13</v>
      </c>
      <c r="AB161" s="45" t="str">
        <f t="shared" si="44"/>
        <v/>
      </c>
      <c r="AC161" s="45" t="str">
        <f t="shared" si="45"/>
        <v/>
      </c>
      <c r="AD161" s="45" t="str">
        <f t="shared" si="46"/>
        <v/>
      </c>
    </row>
    <row r="162" spans="1:30" s="45" customFormat="1" ht="13.8" x14ac:dyDescent="0.25">
      <c r="A162" s="71">
        <v>8301</v>
      </c>
      <c r="B162" s="72" t="s">
        <v>125</v>
      </c>
      <c r="C162" s="44">
        <v>0</v>
      </c>
      <c r="D162" s="150">
        <v>0</v>
      </c>
      <c r="E162" s="44">
        <v>0</v>
      </c>
      <c r="F162" s="151"/>
      <c r="G162" s="55">
        <f t="shared" si="37"/>
        <v>0</v>
      </c>
      <c r="H162" s="55">
        <f t="shared" si="38"/>
        <v>0</v>
      </c>
      <c r="I162" s="56">
        <f t="shared" si="39"/>
        <v>1</v>
      </c>
      <c r="J162" s="57">
        <f t="shared" si="40"/>
        <v>1</v>
      </c>
      <c r="K162" s="58">
        <f t="shared" si="47"/>
        <v>1</v>
      </c>
      <c r="L162" s="59"/>
      <c r="M162" s="59"/>
      <c r="P162" s="200">
        <v>8301</v>
      </c>
      <c r="Q162" s="200" t="s">
        <v>392</v>
      </c>
      <c r="R162" s="202">
        <v>0</v>
      </c>
      <c r="S162" s="202">
        <v>0</v>
      </c>
      <c r="T162" s="201"/>
      <c r="U162" s="201">
        <v>0</v>
      </c>
      <c r="V162" s="201">
        <f t="shared" si="41"/>
        <v>0</v>
      </c>
      <c r="W162" s="201">
        <v>0</v>
      </c>
      <c r="X162" s="201">
        <f t="shared" si="42"/>
        <v>0</v>
      </c>
      <c r="AA162" s="45" t="str">
        <f t="shared" si="43"/>
        <v/>
      </c>
      <c r="AB162" s="45" t="str">
        <f t="shared" si="44"/>
        <v/>
      </c>
      <c r="AC162" s="45" t="str">
        <f t="shared" si="45"/>
        <v>= 13 11</v>
      </c>
      <c r="AD162" s="45" t="str">
        <f t="shared" si="46"/>
        <v/>
      </c>
    </row>
    <row r="163" spans="1:30" s="45" customFormat="1" ht="13.8" x14ac:dyDescent="0.25">
      <c r="A163" s="71">
        <v>8302</v>
      </c>
      <c r="B163" s="72" t="s">
        <v>95</v>
      </c>
      <c r="C163" s="44">
        <v>0</v>
      </c>
      <c r="D163" s="150">
        <v>0</v>
      </c>
      <c r="E163" s="44">
        <v>0</v>
      </c>
      <c r="F163" s="151"/>
      <c r="G163" s="55">
        <f t="shared" si="37"/>
        <v>0</v>
      </c>
      <c r="H163" s="55">
        <f t="shared" si="38"/>
        <v>0</v>
      </c>
      <c r="I163" s="56">
        <f t="shared" si="39"/>
        <v>1</v>
      </c>
      <c r="J163" s="57">
        <f t="shared" si="40"/>
        <v>1</v>
      </c>
      <c r="K163" s="58">
        <f t="shared" si="47"/>
        <v>1</v>
      </c>
      <c r="L163" s="59"/>
      <c r="M163" s="59"/>
      <c r="O163" s="45">
        <f>(Q163=B163)-1</f>
        <v>0</v>
      </c>
      <c r="P163" s="200">
        <v>8302</v>
      </c>
      <c r="Q163" s="200" t="s">
        <v>95</v>
      </c>
      <c r="R163" s="202">
        <v>0</v>
      </c>
      <c r="S163" s="202">
        <v>0</v>
      </c>
      <c r="T163" s="201"/>
      <c r="U163" s="201">
        <v>0</v>
      </c>
      <c r="V163" s="201">
        <f t="shared" si="41"/>
        <v>0</v>
      </c>
      <c r="W163" s="201">
        <v>0</v>
      </c>
      <c r="X163" s="201">
        <f t="shared" si="42"/>
        <v>0</v>
      </c>
      <c r="AA163" s="45" t="str">
        <f t="shared" si="43"/>
        <v/>
      </c>
      <c r="AB163" s="45" t="str">
        <f t="shared" si="44"/>
        <v/>
      </c>
      <c r="AC163" s="45" t="str">
        <f t="shared" si="45"/>
        <v>= 13 11</v>
      </c>
      <c r="AD163" s="45" t="str">
        <f t="shared" si="46"/>
        <v/>
      </c>
    </row>
    <row r="164" spans="1:30" s="45" customFormat="1" ht="13.8" x14ac:dyDescent="0.25">
      <c r="A164" s="71">
        <v>8303</v>
      </c>
      <c r="B164" s="72" t="s">
        <v>310</v>
      </c>
      <c r="C164" s="44">
        <v>0</v>
      </c>
      <c r="D164" s="150">
        <v>0</v>
      </c>
      <c r="E164" s="44">
        <v>0</v>
      </c>
      <c r="F164" s="151"/>
      <c r="G164" s="55">
        <f t="shared" si="37"/>
        <v>0</v>
      </c>
      <c r="H164" s="55">
        <f t="shared" si="38"/>
        <v>0</v>
      </c>
      <c r="I164" s="56">
        <f t="shared" si="39"/>
        <v>1</v>
      </c>
      <c r="J164" s="57">
        <f t="shared" si="40"/>
        <v>1</v>
      </c>
      <c r="K164" s="58">
        <f t="shared" si="47"/>
        <v>1</v>
      </c>
      <c r="L164" s="59"/>
      <c r="M164" s="59"/>
      <c r="O164" s="45">
        <f>(Q164=B164)-1</f>
        <v>0</v>
      </c>
      <c r="P164" s="200">
        <v>8303</v>
      </c>
      <c r="Q164" s="200" t="s">
        <v>310</v>
      </c>
      <c r="R164" s="202">
        <v>0</v>
      </c>
      <c r="S164" s="202">
        <v>0</v>
      </c>
      <c r="T164" s="201"/>
      <c r="U164" s="201">
        <v>0</v>
      </c>
      <c r="V164" s="201">
        <f t="shared" si="41"/>
        <v>0</v>
      </c>
      <c r="W164" s="201">
        <v>0</v>
      </c>
      <c r="X164" s="201">
        <f t="shared" si="42"/>
        <v>0</v>
      </c>
      <c r="AA164" s="45" t="str">
        <f t="shared" si="43"/>
        <v/>
      </c>
      <c r="AB164" s="45" t="str">
        <f t="shared" si="44"/>
        <v/>
      </c>
      <c r="AC164" s="45" t="str">
        <f t="shared" si="45"/>
        <v>= 13 11</v>
      </c>
      <c r="AD164" s="45" t="str">
        <f t="shared" si="46"/>
        <v/>
      </c>
    </row>
    <row r="165" spans="1:30" s="45" customFormat="1" ht="13.8" x14ac:dyDescent="0.25">
      <c r="A165" s="71">
        <v>8304</v>
      </c>
      <c r="B165" s="72" t="s">
        <v>81</v>
      </c>
      <c r="C165" s="44">
        <v>0</v>
      </c>
      <c r="D165" s="150">
        <v>0</v>
      </c>
      <c r="E165" s="44">
        <v>0</v>
      </c>
      <c r="F165" s="151"/>
      <c r="G165" s="55">
        <f t="shared" si="37"/>
        <v>0</v>
      </c>
      <c r="H165" s="55">
        <f t="shared" si="38"/>
        <v>0</v>
      </c>
      <c r="I165" s="56">
        <f t="shared" si="39"/>
        <v>1</v>
      </c>
      <c r="J165" s="57">
        <f t="shared" si="40"/>
        <v>1</v>
      </c>
      <c r="K165" s="58">
        <f t="shared" si="47"/>
        <v>1</v>
      </c>
      <c r="L165" s="59"/>
      <c r="M165" s="59"/>
      <c r="O165" s="45">
        <f>(Q165=B165)-1</f>
        <v>0</v>
      </c>
      <c r="P165" s="200">
        <v>8304</v>
      </c>
      <c r="Q165" s="200" t="s">
        <v>81</v>
      </c>
      <c r="R165" s="202">
        <v>0</v>
      </c>
      <c r="S165" s="202">
        <v>0</v>
      </c>
      <c r="T165" s="201"/>
      <c r="U165" s="201">
        <v>0</v>
      </c>
      <c r="V165" s="201">
        <f t="shared" si="41"/>
        <v>0</v>
      </c>
      <c r="W165" s="201">
        <v>0</v>
      </c>
      <c r="X165" s="201">
        <f t="shared" si="42"/>
        <v>0</v>
      </c>
      <c r="AA165" s="45" t="str">
        <f t="shared" si="43"/>
        <v/>
      </c>
      <c r="AB165" s="45" t="str">
        <f t="shared" si="44"/>
        <v/>
      </c>
      <c r="AC165" s="45" t="str">
        <f t="shared" si="45"/>
        <v>= 13 11</v>
      </c>
      <c r="AD165" s="45" t="str">
        <f t="shared" si="46"/>
        <v/>
      </c>
    </row>
    <row r="166" spans="1:30" s="45" customFormat="1" ht="13.8" x14ac:dyDescent="0.25">
      <c r="A166" s="71">
        <v>8305</v>
      </c>
      <c r="B166" s="72" t="s">
        <v>311</v>
      </c>
      <c r="C166" s="44">
        <v>0</v>
      </c>
      <c r="D166" s="150">
        <v>0</v>
      </c>
      <c r="E166" s="44">
        <v>0</v>
      </c>
      <c r="F166" s="151"/>
      <c r="G166" s="55">
        <f t="shared" si="37"/>
        <v>0</v>
      </c>
      <c r="H166" s="55">
        <f t="shared" si="38"/>
        <v>0</v>
      </c>
      <c r="I166" s="56">
        <f t="shared" si="39"/>
        <v>1</v>
      </c>
      <c r="J166" s="57">
        <f t="shared" si="40"/>
        <v>1</v>
      </c>
      <c r="K166" s="58">
        <f t="shared" si="47"/>
        <v>1</v>
      </c>
      <c r="L166" s="59"/>
      <c r="M166" s="59"/>
      <c r="P166" s="200">
        <v>8305</v>
      </c>
      <c r="Q166" s="200" t="s">
        <v>384</v>
      </c>
      <c r="R166" s="202">
        <v>0</v>
      </c>
      <c r="S166" s="202">
        <v>0</v>
      </c>
      <c r="T166" s="201"/>
      <c r="U166" s="201">
        <v>0</v>
      </c>
      <c r="V166" s="201">
        <f t="shared" si="41"/>
        <v>0</v>
      </c>
      <c r="W166" s="201">
        <v>0</v>
      </c>
      <c r="X166" s="201">
        <f t="shared" si="42"/>
        <v>0</v>
      </c>
      <c r="AA166" s="45" t="str">
        <f t="shared" si="43"/>
        <v/>
      </c>
      <c r="AB166" s="45" t="str">
        <f t="shared" si="44"/>
        <v/>
      </c>
      <c r="AC166" s="45" t="str">
        <f t="shared" si="45"/>
        <v>= 13 11</v>
      </c>
      <c r="AD166" s="45" t="str">
        <f t="shared" si="46"/>
        <v/>
      </c>
    </row>
    <row r="167" spans="1:30" s="45" customFormat="1" ht="13.8" x14ac:dyDescent="0.25">
      <c r="A167" s="71">
        <v>8306</v>
      </c>
      <c r="B167" s="72" t="s">
        <v>312</v>
      </c>
      <c r="C167" s="44">
        <v>0</v>
      </c>
      <c r="D167" s="150">
        <v>0</v>
      </c>
      <c r="E167" s="44">
        <v>0</v>
      </c>
      <c r="F167" s="151"/>
      <c r="G167" s="55">
        <f t="shared" si="37"/>
        <v>0</v>
      </c>
      <c r="H167" s="55">
        <f t="shared" si="38"/>
        <v>0</v>
      </c>
      <c r="I167" s="56">
        <f t="shared" si="39"/>
        <v>1</v>
      </c>
      <c r="J167" s="57">
        <f t="shared" si="40"/>
        <v>1</v>
      </c>
      <c r="K167" s="58">
        <f t="shared" si="47"/>
        <v>1</v>
      </c>
      <c r="L167" s="59"/>
      <c r="M167" s="59"/>
      <c r="O167" s="45">
        <f>(Q167=B167)-1</f>
        <v>0</v>
      </c>
      <c r="P167" s="200">
        <v>8306</v>
      </c>
      <c r="Q167" s="200" t="s">
        <v>312</v>
      </c>
      <c r="R167" s="202">
        <v>0</v>
      </c>
      <c r="S167" s="202">
        <v>0</v>
      </c>
      <c r="T167" s="201"/>
      <c r="U167" s="201">
        <v>0</v>
      </c>
      <c r="V167" s="201">
        <f t="shared" si="41"/>
        <v>0</v>
      </c>
      <c r="W167" s="201">
        <v>0</v>
      </c>
      <c r="X167" s="201">
        <f t="shared" si="42"/>
        <v>0</v>
      </c>
      <c r="AA167" s="45" t="str">
        <f t="shared" si="43"/>
        <v/>
      </c>
      <c r="AB167" s="45" t="str">
        <f t="shared" si="44"/>
        <v/>
      </c>
      <c r="AC167" s="45" t="str">
        <f t="shared" si="45"/>
        <v>= 13 11</v>
      </c>
      <c r="AD167" s="45" t="str">
        <f t="shared" si="46"/>
        <v/>
      </c>
    </row>
    <row r="168" spans="1:30" s="45" customFormat="1" ht="13.8" x14ac:dyDescent="0.25">
      <c r="A168" s="71">
        <v>8307</v>
      </c>
      <c r="B168" s="72" t="s">
        <v>224</v>
      </c>
      <c r="C168" s="44">
        <v>0</v>
      </c>
      <c r="D168" s="150">
        <v>0</v>
      </c>
      <c r="E168" s="44">
        <v>0</v>
      </c>
      <c r="F168" s="151"/>
      <c r="G168" s="55">
        <f t="shared" si="37"/>
        <v>0</v>
      </c>
      <c r="H168" s="55">
        <f t="shared" si="38"/>
        <v>0</v>
      </c>
      <c r="I168" s="56">
        <f t="shared" si="39"/>
        <v>1</v>
      </c>
      <c r="J168" s="57">
        <f t="shared" si="40"/>
        <v>1</v>
      </c>
      <c r="K168" s="58">
        <f t="shared" si="47"/>
        <v>1</v>
      </c>
      <c r="L168" s="59"/>
      <c r="M168" s="59"/>
      <c r="O168" s="45">
        <f>(Q168=B168)-1</f>
        <v>0</v>
      </c>
      <c r="P168" s="200">
        <v>8307</v>
      </c>
      <c r="Q168" s="200" t="s">
        <v>224</v>
      </c>
      <c r="R168" s="202">
        <v>0</v>
      </c>
      <c r="S168" s="202">
        <v>0</v>
      </c>
      <c r="T168" s="201"/>
      <c r="U168" s="201">
        <v>0</v>
      </c>
      <c r="V168" s="201">
        <f t="shared" si="41"/>
        <v>0</v>
      </c>
      <c r="W168" s="201">
        <v>0</v>
      </c>
      <c r="X168" s="201">
        <f t="shared" si="42"/>
        <v>0</v>
      </c>
      <c r="AA168" s="45" t="str">
        <f t="shared" si="43"/>
        <v/>
      </c>
      <c r="AB168" s="45" t="str">
        <f t="shared" si="44"/>
        <v/>
      </c>
      <c r="AC168" s="45" t="str">
        <f t="shared" si="45"/>
        <v>= 13 11</v>
      </c>
      <c r="AD168" s="45" t="str">
        <f t="shared" si="46"/>
        <v/>
      </c>
    </row>
    <row r="169" spans="1:30" s="45" customFormat="1" ht="13.8" x14ac:dyDescent="0.25">
      <c r="A169" s="71">
        <v>8308</v>
      </c>
      <c r="B169" s="72" t="s">
        <v>175</v>
      </c>
      <c r="C169" s="44">
        <v>0</v>
      </c>
      <c r="D169" s="150">
        <v>0</v>
      </c>
      <c r="E169" s="44">
        <v>0</v>
      </c>
      <c r="F169" s="151"/>
      <c r="G169" s="55">
        <f t="shared" si="37"/>
        <v>0</v>
      </c>
      <c r="H169" s="55">
        <f t="shared" si="38"/>
        <v>0</v>
      </c>
      <c r="I169" s="56">
        <f t="shared" si="39"/>
        <v>1</v>
      </c>
      <c r="J169" s="57">
        <f t="shared" si="40"/>
        <v>1</v>
      </c>
      <c r="K169" s="58">
        <f t="shared" si="47"/>
        <v>1</v>
      </c>
      <c r="L169" s="59"/>
      <c r="M169" s="59"/>
      <c r="O169" s="45">
        <f>(Q169=B169)-1</f>
        <v>0</v>
      </c>
      <c r="P169" s="200">
        <v>8308</v>
      </c>
      <c r="Q169" s="200" t="s">
        <v>175</v>
      </c>
      <c r="R169" s="202">
        <v>0</v>
      </c>
      <c r="S169" s="202">
        <v>0</v>
      </c>
      <c r="T169" s="201"/>
      <c r="U169" s="201">
        <v>0</v>
      </c>
      <c r="V169" s="201">
        <f t="shared" si="41"/>
        <v>0</v>
      </c>
      <c r="W169" s="201">
        <v>0</v>
      </c>
      <c r="X169" s="201">
        <f t="shared" si="42"/>
        <v>0</v>
      </c>
      <c r="AA169" s="45" t="str">
        <f t="shared" si="43"/>
        <v/>
      </c>
      <c r="AB169" s="45" t="str">
        <f t="shared" si="44"/>
        <v/>
      </c>
      <c r="AC169" s="45" t="str">
        <f t="shared" si="45"/>
        <v>= 13 11</v>
      </c>
      <c r="AD169" s="45" t="str">
        <f t="shared" si="46"/>
        <v/>
      </c>
    </row>
    <row r="170" spans="1:30" s="45" customFormat="1" ht="13.8" x14ac:dyDescent="0.25">
      <c r="A170" s="71">
        <v>8309</v>
      </c>
      <c r="B170" s="72" t="s">
        <v>176</v>
      </c>
      <c r="C170" s="44">
        <v>0</v>
      </c>
      <c r="D170" s="150">
        <v>0</v>
      </c>
      <c r="E170" s="44">
        <v>0</v>
      </c>
      <c r="F170" s="151"/>
      <c r="G170" s="55">
        <f t="shared" si="37"/>
        <v>0</v>
      </c>
      <c r="H170" s="55">
        <f t="shared" si="38"/>
        <v>0</v>
      </c>
      <c r="I170" s="56">
        <f t="shared" si="39"/>
        <v>1</v>
      </c>
      <c r="J170" s="57">
        <f t="shared" si="40"/>
        <v>1</v>
      </c>
      <c r="K170" s="58">
        <f t="shared" si="47"/>
        <v>1</v>
      </c>
      <c r="L170" s="59"/>
      <c r="M170" s="59"/>
      <c r="O170" s="45">
        <f>(Q170=B170)-1</f>
        <v>0</v>
      </c>
      <c r="P170" s="200">
        <v>8309</v>
      </c>
      <c r="Q170" s="200" t="s">
        <v>176</v>
      </c>
      <c r="R170" s="202">
        <v>0</v>
      </c>
      <c r="S170" s="202">
        <v>0</v>
      </c>
      <c r="T170" s="201"/>
      <c r="U170" s="201">
        <v>0</v>
      </c>
      <c r="V170" s="201">
        <f t="shared" si="41"/>
        <v>0</v>
      </c>
      <c r="W170" s="201">
        <v>0</v>
      </c>
      <c r="X170" s="201">
        <f t="shared" si="42"/>
        <v>0</v>
      </c>
      <c r="AA170" s="45" t="str">
        <f t="shared" si="43"/>
        <v/>
      </c>
      <c r="AB170" s="45" t="str">
        <f t="shared" si="44"/>
        <v/>
      </c>
      <c r="AC170" s="45" t="str">
        <f t="shared" si="45"/>
        <v>= 13 11</v>
      </c>
      <c r="AD170" s="45" t="str">
        <f t="shared" si="46"/>
        <v/>
      </c>
    </row>
    <row r="171" spans="1:30" s="45" customFormat="1" ht="13.8" x14ac:dyDescent="0.25">
      <c r="A171" s="71">
        <v>8310</v>
      </c>
      <c r="B171" s="72" t="s">
        <v>313</v>
      </c>
      <c r="C171" s="44">
        <v>0</v>
      </c>
      <c r="D171" s="150">
        <v>0</v>
      </c>
      <c r="E171" s="44">
        <v>0</v>
      </c>
      <c r="F171" s="151"/>
      <c r="G171" s="55">
        <f t="shared" si="37"/>
        <v>0</v>
      </c>
      <c r="H171" s="55">
        <f t="shared" si="38"/>
        <v>0</v>
      </c>
      <c r="I171" s="56">
        <f t="shared" si="39"/>
        <v>1</v>
      </c>
      <c r="J171" s="57">
        <f t="shared" si="40"/>
        <v>1</v>
      </c>
      <c r="K171" s="58">
        <f t="shared" si="47"/>
        <v>1</v>
      </c>
      <c r="L171" s="59"/>
      <c r="M171" s="59"/>
      <c r="O171" s="45">
        <f>(Q171=B171)-1</f>
        <v>0</v>
      </c>
      <c r="P171" s="200">
        <v>8310</v>
      </c>
      <c r="Q171" s="200" t="s">
        <v>313</v>
      </c>
      <c r="R171" s="202">
        <v>0</v>
      </c>
      <c r="S171" s="202">
        <v>0</v>
      </c>
      <c r="T171" s="201"/>
      <c r="U171" s="201">
        <v>0</v>
      </c>
      <c r="V171" s="201">
        <f t="shared" si="41"/>
        <v>0</v>
      </c>
      <c r="W171" s="201">
        <v>0</v>
      </c>
      <c r="X171" s="201">
        <f t="shared" si="42"/>
        <v>0</v>
      </c>
      <c r="AA171" s="45" t="str">
        <f t="shared" si="43"/>
        <v/>
      </c>
      <c r="AB171" s="45" t="str">
        <f t="shared" si="44"/>
        <v/>
      </c>
      <c r="AC171" s="45" t="str">
        <f t="shared" si="45"/>
        <v>= 13 11</v>
      </c>
      <c r="AD171" s="45" t="str">
        <f t="shared" si="46"/>
        <v/>
      </c>
    </row>
    <row r="172" spans="1:30" s="45" customFormat="1" ht="13.8" x14ac:dyDescent="0.25">
      <c r="A172" s="71">
        <v>8311</v>
      </c>
      <c r="B172" s="72" t="s">
        <v>177</v>
      </c>
      <c r="C172" s="44">
        <v>0</v>
      </c>
      <c r="D172" s="150">
        <v>0</v>
      </c>
      <c r="E172" s="44">
        <v>0</v>
      </c>
      <c r="F172" s="151"/>
      <c r="G172" s="55">
        <f t="shared" si="37"/>
        <v>0</v>
      </c>
      <c r="H172" s="55">
        <f t="shared" si="38"/>
        <v>0</v>
      </c>
      <c r="I172" s="56">
        <f t="shared" si="39"/>
        <v>1</v>
      </c>
      <c r="J172" s="57">
        <f t="shared" si="40"/>
        <v>1</v>
      </c>
      <c r="K172" s="58">
        <f t="shared" si="47"/>
        <v>1</v>
      </c>
      <c r="L172" s="59"/>
      <c r="M172" s="59"/>
      <c r="P172" s="200">
        <v>8311</v>
      </c>
      <c r="Q172" s="200" t="s">
        <v>385</v>
      </c>
      <c r="R172" s="202">
        <v>0</v>
      </c>
      <c r="S172" s="202">
        <v>0</v>
      </c>
      <c r="T172" s="201"/>
      <c r="U172" s="201">
        <v>0</v>
      </c>
      <c r="V172" s="201">
        <f t="shared" si="41"/>
        <v>0</v>
      </c>
      <c r="W172" s="201">
        <v>0</v>
      </c>
      <c r="X172" s="201">
        <f t="shared" si="42"/>
        <v>0</v>
      </c>
      <c r="AA172" s="45" t="str">
        <f t="shared" si="43"/>
        <v/>
      </c>
      <c r="AB172" s="45" t="str">
        <f t="shared" si="44"/>
        <v/>
      </c>
      <c r="AC172" s="45" t="str">
        <f t="shared" si="45"/>
        <v>= 13 11</v>
      </c>
      <c r="AD172" s="45" t="str">
        <f t="shared" si="46"/>
        <v/>
      </c>
    </row>
    <row r="173" spans="1:30" s="45" customFormat="1" ht="13.8" x14ac:dyDescent="0.25">
      <c r="A173" s="71">
        <v>8312</v>
      </c>
      <c r="B173" s="72" t="s">
        <v>136</v>
      </c>
      <c r="C173" s="44">
        <v>0</v>
      </c>
      <c r="D173" s="150">
        <v>0</v>
      </c>
      <c r="E173" s="44">
        <v>0</v>
      </c>
      <c r="F173" s="151"/>
      <c r="G173" s="55">
        <f t="shared" si="37"/>
        <v>0</v>
      </c>
      <c r="H173" s="55">
        <f t="shared" si="38"/>
        <v>0</v>
      </c>
      <c r="I173" s="56">
        <f t="shared" si="39"/>
        <v>1</v>
      </c>
      <c r="J173" s="57">
        <f t="shared" si="40"/>
        <v>1</v>
      </c>
      <c r="K173" s="58">
        <f t="shared" si="47"/>
        <v>1</v>
      </c>
      <c r="L173" s="59"/>
      <c r="M173" s="59"/>
      <c r="O173" s="45">
        <f>(Q173=B173)-1</f>
        <v>0</v>
      </c>
      <c r="P173" s="200">
        <v>8312</v>
      </c>
      <c r="Q173" s="200" t="s">
        <v>136</v>
      </c>
      <c r="R173" s="202">
        <v>0</v>
      </c>
      <c r="S173" s="202">
        <v>0</v>
      </c>
      <c r="T173" s="201"/>
      <c r="U173" s="201">
        <v>0</v>
      </c>
      <c r="V173" s="201">
        <f t="shared" si="41"/>
        <v>0</v>
      </c>
      <c r="W173" s="201">
        <v>0</v>
      </c>
      <c r="X173" s="201">
        <f t="shared" si="42"/>
        <v>0</v>
      </c>
      <c r="AA173" s="45" t="str">
        <f t="shared" si="43"/>
        <v/>
      </c>
      <c r="AB173" s="45" t="str">
        <f t="shared" si="44"/>
        <v/>
      </c>
      <c r="AC173" s="45" t="str">
        <f t="shared" si="45"/>
        <v>= 13 11</v>
      </c>
      <c r="AD173" s="45" t="str">
        <f t="shared" si="46"/>
        <v/>
      </c>
    </row>
    <row r="174" spans="1:30" s="45" customFormat="1" ht="13.8" x14ac:dyDescent="0.25">
      <c r="A174" s="71">
        <v>8313</v>
      </c>
      <c r="B174" s="72" t="s">
        <v>178</v>
      </c>
      <c r="C174" s="44">
        <v>55050832</v>
      </c>
      <c r="D174" s="150">
        <v>0</v>
      </c>
      <c r="E174" s="44">
        <v>0</v>
      </c>
      <c r="F174" s="151"/>
      <c r="G174" s="55">
        <f t="shared" si="37"/>
        <v>55050832</v>
      </c>
      <c r="H174" s="55">
        <f t="shared" si="38"/>
        <v>0</v>
      </c>
      <c r="I174" s="56">
        <f t="shared" si="39"/>
        <v>1</v>
      </c>
      <c r="J174" s="57">
        <f t="shared" si="40"/>
        <v>1</v>
      </c>
      <c r="K174" s="58">
        <f t="shared" si="47"/>
        <v>1</v>
      </c>
      <c r="L174" s="59"/>
      <c r="M174" s="59"/>
      <c r="O174" s="45">
        <f>(Q174=B174)-1</f>
        <v>0</v>
      </c>
      <c r="P174" s="200">
        <v>8313</v>
      </c>
      <c r="Q174" s="200" t="s">
        <v>178</v>
      </c>
      <c r="R174" s="202">
        <v>55050832</v>
      </c>
      <c r="S174" s="202">
        <v>0</v>
      </c>
      <c r="T174" s="201"/>
      <c r="U174" s="201">
        <v>55050832</v>
      </c>
      <c r="V174" s="201">
        <f t="shared" si="41"/>
        <v>0</v>
      </c>
      <c r="W174" s="201">
        <v>0</v>
      </c>
      <c r="X174" s="201">
        <f t="shared" si="42"/>
        <v>0</v>
      </c>
      <c r="AA174" s="45" t="str">
        <f t="shared" si="43"/>
        <v/>
      </c>
      <c r="AB174" s="45" t="str">
        <f t="shared" si="44"/>
        <v>Mayor 11</v>
      </c>
      <c r="AC174" s="45" t="str">
        <f t="shared" si="45"/>
        <v/>
      </c>
      <c r="AD174" s="45" t="str">
        <f t="shared" si="46"/>
        <v>Extingue en 13</v>
      </c>
    </row>
    <row r="175" spans="1:30" s="45" customFormat="1" ht="13.8" x14ac:dyDescent="0.25">
      <c r="A175" s="71">
        <v>8314</v>
      </c>
      <c r="B175" s="72" t="s">
        <v>75</v>
      </c>
      <c r="C175" s="44">
        <v>0</v>
      </c>
      <c r="D175" s="150">
        <v>0</v>
      </c>
      <c r="E175" s="44">
        <v>0</v>
      </c>
      <c r="F175" s="151"/>
      <c r="G175" s="55">
        <f t="shared" si="37"/>
        <v>0</v>
      </c>
      <c r="H175" s="55">
        <f t="shared" si="38"/>
        <v>0</v>
      </c>
      <c r="I175" s="56">
        <f t="shared" si="39"/>
        <v>1</v>
      </c>
      <c r="J175" s="57">
        <f t="shared" si="40"/>
        <v>1</v>
      </c>
      <c r="K175" s="58">
        <f t="shared" si="47"/>
        <v>1</v>
      </c>
      <c r="L175" s="59"/>
      <c r="M175" s="59"/>
      <c r="P175" s="200">
        <v>8314</v>
      </c>
      <c r="Q175" s="200" t="s">
        <v>404</v>
      </c>
      <c r="R175" s="202">
        <v>0</v>
      </c>
      <c r="S175" s="202">
        <v>0</v>
      </c>
      <c r="T175" s="201"/>
      <c r="U175" s="201">
        <v>0</v>
      </c>
      <c r="V175" s="201">
        <f t="shared" si="41"/>
        <v>0</v>
      </c>
      <c r="W175" s="201">
        <v>0</v>
      </c>
      <c r="X175" s="201">
        <f t="shared" si="42"/>
        <v>0</v>
      </c>
      <c r="AA175" s="45" t="str">
        <f t="shared" si="43"/>
        <v/>
      </c>
      <c r="AB175" s="45" t="str">
        <f t="shared" si="44"/>
        <v/>
      </c>
      <c r="AC175" s="45" t="str">
        <f t="shared" si="45"/>
        <v>= 13 11</v>
      </c>
      <c r="AD175" s="45" t="str">
        <f t="shared" si="46"/>
        <v/>
      </c>
    </row>
    <row r="176" spans="1:30" s="45" customFormat="1" ht="13.8" x14ac:dyDescent="0.25">
      <c r="A176" s="71">
        <v>8401</v>
      </c>
      <c r="B176" s="72" t="s">
        <v>208</v>
      </c>
      <c r="C176" s="44">
        <v>158751190</v>
      </c>
      <c r="D176" s="150">
        <v>21043</v>
      </c>
      <c r="E176" s="44">
        <v>0</v>
      </c>
      <c r="F176" s="151"/>
      <c r="G176" s="55">
        <f t="shared" si="37"/>
        <v>158751190</v>
      </c>
      <c r="H176" s="55">
        <f t="shared" si="38"/>
        <v>21043</v>
      </c>
      <c r="I176" s="56">
        <f t="shared" si="39"/>
        <v>0.75</v>
      </c>
      <c r="J176" s="57">
        <f t="shared" si="40"/>
        <v>0.99986744666291949</v>
      </c>
      <c r="K176" s="58">
        <f>+M176</f>
        <v>0.75</v>
      </c>
      <c r="L176" s="58">
        <f>(J176-0)/$J$348</f>
        <v>1</v>
      </c>
      <c r="M176" s="58">
        <f>L176*I176</f>
        <v>0.75</v>
      </c>
      <c r="P176" s="200">
        <v>8401</v>
      </c>
      <c r="Q176" s="200" t="s">
        <v>410</v>
      </c>
      <c r="R176" s="202">
        <v>158751190</v>
      </c>
      <c r="S176" s="202">
        <v>21043</v>
      </c>
      <c r="T176" s="201"/>
      <c r="U176" s="201">
        <v>158751190</v>
      </c>
      <c r="V176" s="201">
        <f t="shared" si="41"/>
        <v>0</v>
      </c>
      <c r="W176" s="201">
        <v>21043</v>
      </c>
      <c r="X176" s="201">
        <f t="shared" si="42"/>
        <v>0</v>
      </c>
      <c r="AA176" s="45" t="str">
        <f t="shared" si="43"/>
        <v/>
      </c>
      <c r="AB176" s="45" t="str">
        <f t="shared" si="44"/>
        <v>Mayor 11</v>
      </c>
      <c r="AC176" s="45" t="str">
        <f t="shared" si="45"/>
        <v/>
      </c>
      <c r="AD176" s="45" t="str">
        <f t="shared" si="46"/>
        <v/>
      </c>
    </row>
    <row r="177" spans="1:30" s="45" customFormat="1" ht="13.8" x14ac:dyDescent="0.25">
      <c r="A177" s="71">
        <v>8402</v>
      </c>
      <c r="B177" s="72" t="s">
        <v>179</v>
      </c>
      <c r="C177" s="44">
        <v>28631515</v>
      </c>
      <c r="D177" s="150">
        <v>3092037</v>
      </c>
      <c r="E177" s="44">
        <v>0</v>
      </c>
      <c r="F177" s="151"/>
      <c r="G177" s="55">
        <f t="shared" si="37"/>
        <v>28631515</v>
      </c>
      <c r="H177" s="55">
        <f t="shared" si="38"/>
        <v>3092037</v>
      </c>
      <c r="I177" s="56">
        <f t="shared" si="39"/>
        <v>0.75</v>
      </c>
      <c r="J177" s="57">
        <f t="shared" si="40"/>
        <v>0.89200581946152691</v>
      </c>
      <c r="K177" s="58">
        <f>+M177</f>
        <v>0.66909305511341788</v>
      </c>
      <c r="L177" s="58">
        <f>(J177-0)/$J$348</f>
        <v>0.89212407348455713</v>
      </c>
      <c r="M177" s="58">
        <f>L177*I177</f>
        <v>0.66909305511341788</v>
      </c>
      <c r="O177" s="45">
        <f>(Q177=B177)-1</f>
        <v>0</v>
      </c>
      <c r="P177" s="200">
        <v>8402</v>
      </c>
      <c r="Q177" s="200" t="s">
        <v>179</v>
      </c>
      <c r="R177" s="202">
        <v>28631515</v>
      </c>
      <c r="S177" s="202">
        <v>3092037</v>
      </c>
      <c r="T177" s="201"/>
      <c r="U177" s="201">
        <v>28631515</v>
      </c>
      <c r="V177" s="201">
        <f t="shared" si="41"/>
        <v>0</v>
      </c>
      <c r="W177" s="201">
        <v>3092037</v>
      </c>
      <c r="X177" s="201">
        <f t="shared" si="42"/>
        <v>0</v>
      </c>
      <c r="AA177" s="45" t="str">
        <f t="shared" si="43"/>
        <v/>
      </c>
      <c r="AB177" s="45" t="str">
        <f t="shared" si="44"/>
        <v>Mayor 11</v>
      </c>
      <c r="AC177" s="45" t="str">
        <f t="shared" si="45"/>
        <v/>
      </c>
      <c r="AD177" s="45" t="str">
        <f t="shared" si="46"/>
        <v/>
      </c>
    </row>
    <row r="178" spans="1:30" s="45" customFormat="1" ht="13.8" x14ac:dyDescent="0.25">
      <c r="A178" s="71">
        <v>8403</v>
      </c>
      <c r="B178" s="72" t="s">
        <v>251</v>
      </c>
      <c r="C178" s="44">
        <v>18892334</v>
      </c>
      <c r="D178" s="150">
        <v>24742874</v>
      </c>
      <c r="E178" s="44">
        <v>0</v>
      </c>
      <c r="F178" s="151"/>
      <c r="G178" s="55">
        <f t="shared" si="37"/>
        <v>18892334</v>
      </c>
      <c r="H178" s="55">
        <f t="shared" si="38"/>
        <v>24742874</v>
      </c>
      <c r="I178" s="56">
        <f t="shared" si="39"/>
        <v>0.75</v>
      </c>
      <c r="J178" s="57">
        <f t="shared" si="40"/>
        <v>0</v>
      </c>
      <c r="K178" s="58">
        <f t="shared" ref="K178:K197" si="49">I178*J178</f>
        <v>0</v>
      </c>
      <c r="L178" s="59"/>
      <c r="M178" s="59"/>
      <c r="O178" s="45">
        <f>(Q178=B178)-1</f>
        <v>0</v>
      </c>
      <c r="P178" s="200">
        <v>8403</v>
      </c>
      <c r="Q178" s="200" t="s">
        <v>251</v>
      </c>
      <c r="R178" s="202">
        <v>18892334</v>
      </c>
      <c r="S178" s="202">
        <v>24742874</v>
      </c>
      <c r="T178" s="201"/>
      <c r="U178" s="201">
        <v>18892334</v>
      </c>
      <c r="V178" s="201">
        <f t="shared" si="41"/>
        <v>0</v>
      </c>
      <c r="W178" s="201">
        <v>24742874</v>
      </c>
      <c r="X178" s="201">
        <f t="shared" si="42"/>
        <v>0</v>
      </c>
      <c r="AA178" s="45" t="str">
        <f t="shared" si="43"/>
        <v>Mayor 13</v>
      </c>
      <c r="AB178" s="45" t="str">
        <f t="shared" si="44"/>
        <v/>
      </c>
      <c r="AC178" s="45" t="str">
        <f t="shared" si="45"/>
        <v/>
      </c>
      <c r="AD178" s="45" t="str">
        <f t="shared" si="46"/>
        <v/>
      </c>
    </row>
    <row r="179" spans="1:30" s="45" customFormat="1" ht="13.8" x14ac:dyDescent="0.25">
      <c r="A179" s="71">
        <v>8404</v>
      </c>
      <c r="B179" s="72" t="s">
        <v>268</v>
      </c>
      <c r="C179" s="44">
        <v>617882</v>
      </c>
      <c r="D179" s="150">
        <v>3707057</v>
      </c>
      <c r="E179" s="44">
        <v>0</v>
      </c>
      <c r="F179" s="151"/>
      <c r="G179" s="55">
        <f t="shared" si="37"/>
        <v>617882</v>
      </c>
      <c r="H179" s="55">
        <f t="shared" si="38"/>
        <v>3707057</v>
      </c>
      <c r="I179" s="56">
        <f t="shared" si="39"/>
        <v>0.75</v>
      </c>
      <c r="J179" s="57">
        <f t="shared" si="40"/>
        <v>0</v>
      </c>
      <c r="K179" s="58">
        <f t="shared" si="49"/>
        <v>0</v>
      </c>
      <c r="L179" s="59"/>
      <c r="M179" s="59"/>
      <c r="O179" s="45">
        <f>(Q179=B179)-1</f>
        <v>0</v>
      </c>
      <c r="P179" s="200">
        <v>8404</v>
      </c>
      <c r="Q179" s="200" t="s">
        <v>268</v>
      </c>
      <c r="R179" s="202">
        <v>617882</v>
      </c>
      <c r="S179" s="202">
        <v>3707057</v>
      </c>
      <c r="T179" s="201"/>
      <c r="U179" s="201">
        <v>617882</v>
      </c>
      <c r="V179" s="201">
        <f t="shared" si="41"/>
        <v>0</v>
      </c>
      <c r="W179" s="201">
        <v>3707057</v>
      </c>
      <c r="X179" s="201">
        <f t="shared" si="42"/>
        <v>0</v>
      </c>
      <c r="AA179" s="45" t="str">
        <f t="shared" si="43"/>
        <v>Mayor 13</v>
      </c>
      <c r="AB179" s="45" t="str">
        <f t="shared" si="44"/>
        <v/>
      </c>
      <c r="AC179" s="45" t="str">
        <f t="shared" si="45"/>
        <v/>
      </c>
      <c r="AD179" s="45" t="str">
        <f t="shared" si="46"/>
        <v/>
      </c>
    </row>
    <row r="180" spans="1:30" s="45" customFormat="1" ht="13.8" x14ac:dyDescent="0.25">
      <c r="A180" s="71">
        <v>8405</v>
      </c>
      <c r="B180" s="72" t="s">
        <v>232</v>
      </c>
      <c r="C180" s="44">
        <v>0</v>
      </c>
      <c r="D180" s="150">
        <v>0</v>
      </c>
      <c r="E180" s="44">
        <v>0</v>
      </c>
      <c r="F180" s="151"/>
      <c r="G180" s="55">
        <f t="shared" si="37"/>
        <v>0</v>
      </c>
      <c r="H180" s="55">
        <f t="shared" si="38"/>
        <v>0</v>
      </c>
      <c r="I180" s="56">
        <f t="shared" si="39"/>
        <v>1</v>
      </c>
      <c r="J180" s="57">
        <f t="shared" si="40"/>
        <v>1</v>
      </c>
      <c r="K180" s="58">
        <f t="shared" si="49"/>
        <v>1</v>
      </c>
      <c r="L180" s="59"/>
      <c r="M180" s="59"/>
      <c r="O180" s="45">
        <f>(Q180=B180)-1</f>
        <v>0</v>
      </c>
      <c r="P180" s="200">
        <v>8405</v>
      </c>
      <c r="Q180" s="200" t="s">
        <v>232</v>
      </c>
      <c r="R180" s="202">
        <v>0</v>
      </c>
      <c r="S180" s="202">
        <v>0</v>
      </c>
      <c r="T180" s="201"/>
      <c r="U180" s="201">
        <v>0</v>
      </c>
      <c r="V180" s="201">
        <f t="shared" si="41"/>
        <v>0</v>
      </c>
      <c r="W180" s="201">
        <v>0</v>
      </c>
      <c r="X180" s="201">
        <f t="shared" si="42"/>
        <v>0</v>
      </c>
      <c r="AA180" s="45" t="str">
        <f t="shared" si="43"/>
        <v/>
      </c>
      <c r="AB180" s="45" t="str">
        <f t="shared" si="44"/>
        <v/>
      </c>
      <c r="AC180" s="45" t="str">
        <f t="shared" si="45"/>
        <v>= 13 11</v>
      </c>
      <c r="AD180" s="45" t="str">
        <f t="shared" si="46"/>
        <v/>
      </c>
    </row>
    <row r="181" spans="1:30" s="45" customFormat="1" ht="13.8" x14ac:dyDescent="0.25">
      <c r="A181" s="71">
        <v>8406</v>
      </c>
      <c r="B181" s="72" t="s">
        <v>120</v>
      </c>
      <c r="C181" s="44">
        <v>0</v>
      </c>
      <c r="D181" s="150">
        <v>0</v>
      </c>
      <c r="E181" s="44">
        <v>0</v>
      </c>
      <c r="F181" s="151"/>
      <c r="G181" s="55">
        <f t="shared" si="37"/>
        <v>0</v>
      </c>
      <c r="H181" s="55">
        <f t="shared" si="38"/>
        <v>0</v>
      </c>
      <c r="I181" s="56">
        <f t="shared" si="39"/>
        <v>1</v>
      </c>
      <c r="J181" s="57">
        <f t="shared" si="40"/>
        <v>1</v>
      </c>
      <c r="K181" s="58">
        <f t="shared" si="49"/>
        <v>1</v>
      </c>
      <c r="L181" s="59"/>
      <c r="M181" s="59"/>
      <c r="P181" s="200">
        <v>8406</v>
      </c>
      <c r="Q181" s="200" t="s">
        <v>411</v>
      </c>
      <c r="R181" s="202">
        <v>0</v>
      </c>
      <c r="S181" s="202">
        <v>0</v>
      </c>
      <c r="T181" s="201"/>
      <c r="U181" s="201">
        <v>0</v>
      </c>
      <c r="V181" s="201">
        <f t="shared" si="41"/>
        <v>0</v>
      </c>
      <c r="W181" s="201">
        <v>0</v>
      </c>
      <c r="X181" s="201">
        <f t="shared" si="42"/>
        <v>0</v>
      </c>
      <c r="AA181" s="45" t="str">
        <f t="shared" si="43"/>
        <v/>
      </c>
      <c r="AB181" s="45" t="str">
        <f t="shared" si="44"/>
        <v/>
      </c>
      <c r="AC181" s="45" t="str">
        <f t="shared" si="45"/>
        <v>= 13 11</v>
      </c>
      <c r="AD181" s="45" t="str">
        <f t="shared" si="46"/>
        <v/>
      </c>
    </row>
    <row r="182" spans="1:30" s="45" customFormat="1" ht="13.8" x14ac:dyDescent="0.25">
      <c r="A182" s="71">
        <v>8407</v>
      </c>
      <c r="B182" s="72" t="s">
        <v>42</v>
      </c>
      <c r="C182" s="44">
        <v>0</v>
      </c>
      <c r="D182" s="150">
        <v>0</v>
      </c>
      <c r="E182" s="44">
        <v>0</v>
      </c>
      <c r="F182" s="151"/>
      <c r="G182" s="55">
        <f t="shared" si="37"/>
        <v>0</v>
      </c>
      <c r="H182" s="55">
        <f t="shared" si="38"/>
        <v>0</v>
      </c>
      <c r="I182" s="56">
        <f t="shared" si="39"/>
        <v>1</v>
      </c>
      <c r="J182" s="57">
        <f t="shared" si="40"/>
        <v>1</v>
      </c>
      <c r="K182" s="58">
        <f t="shared" si="49"/>
        <v>1</v>
      </c>
      <c r="L182" s="59"/>
      <c r="M182" s="59"/>
      <c r="O182" s="45">
        <f t="shared" ref="O182:O187" si="50">(Q182=B182)-1</f>
        <v>0</v>
      </c>
      <c r="P182" s="200">
        <v>8407</v>
      </c>
      <c r="Q182" s="200" t="s">
        <v>42</v>
      </c>
      <c r="R182" s="202">
        <v>0</v>
      </c>
      <c r="S182" s="202">
        <v>0</v>
      </c>
      <c r="T182" s="201"/>
      <c r="U182" s="201">
        <v>0</v>
      </c>
      <c r="V182" s="201">
        <f t="shared" si="41"/>
        <v>0</v>
      </c>
      <c r="W182" s="201">
        <v>0</v>
      </c>
      <c r="X182" s="201">
        <f t="shared" si="42"/>
        <v>0</v>
      </c>
      <c r="AA182" s="45" t="str">
        <f t="shared" si="43"/>
        <v/>
      </c>
      <c r="AB182" s="45" t="str">
        <f t="shared" si="44"/>
        <v/>
      </c>
      <c r="AC182" s="45" t="str">
        <f t="shared" si="45"/>
        <v>= 13 11</v>
      </c>
      <c r="AD182" s="45" t="str">
        <f t="shared" si="46"/>
        <v/>
      </c>
    </row>
    <row r="183" spans="1:30" s="45" customFormat="1" ht="13.8" x14ac:dyDescent="0.25">
      <c r="A183" s="71">
        <v>8408</v>
      </c>
      <c r="B183" s="72" t="s">
        <v>227</v>
      </c>
      <c r="C183" s="44">
        <v>0</v>
      </c>
      <c r="D183" s="150">
        <v>0</v>
      </c>
      <c r="E183" s="44">
        <v>0</v>
      </c>
      <c r="F183" s="151"/>
      <c r="G183" s="55">
        <f t="shared" si="37"/>
        <v>0</v>
      </c>
      <c r="H183" s="55">
        <f t="shared" si="38"/>
        <v>0</v>
      </c>
      <c r="I183" s="56">
        <f t="shared" si="39"/>
        <v>1</v>
      </c>
      <c r="J183" s="57">
        <f t="shared" si="40"/>
        <v>1</v>
      </c>
      <c r="K183" s="58">
        <f t="shared" si="49"/>
        <v>1</v>
      </c>
      <c r="L183" s="59"/>
      <c r="M183" s="59"/>
      <c r="O183" s="45">
        <f t="shared" si="50"/>
        <v>0</v>
      </c>
      <c r="P183" s="200">
        <v>8408</v>
      </c>
      <c r="Q183" s="200" t="s">
        <v>227</v>
      </c>
      <c r="R183" s="202">
        <v>0</v>
      </c>
      <c r="S183" s="202">
        <v>0</v>
      </c>
      <c r="T183" s="201"/>
      <c r="U183" s="201">
        <v>0</v>
      </c>
      <c r="V183" s="201">
        <f t="shared" si="41"/>
        <v>0</v>
      </c>
      <c r="W183" s="201">
        <v>0</v>
      </c>
      <c r="X183" s="201">
        <f t="shared" si="42"/>
        <v>0</v>
      </c>
      <c r="AA183" s="45" t="str">
        <f t="shared" si="43"/>
        <v/>
      </c>
      <c r="AB183" s="45" t="str">
        <f t="shared" si="44"/>
        <v/>
      </c>
      <c r="AC183" s="45" t="str">
        <f t="shared" si="45"/>
        <v>= 13 11</v>
      </c>
      <c r="AD183" s="45" t="str">
        <f t="shared" si="46"/>
        <v/>
      </c>
    </row>
    <row r="184" spans="1:30" s="45" customFormat="1" ht="13.8" x14ac:dyDescent="0.25">
      <c r="A184" s="71">
        <v>8409</v>
      </c>
      <c r="B184" s="72" t="s">
        <v>412</v>
      </c>
      <c r="C184" s="44">
        <v>0</v>
      </c>
      <c r="D184" s="150">
        <v>0</v>
      </c>
      <c r="E184" s="44">
        <v>0</v>
      </c>
      <c r="F184" s="151"/>
      <c r="G184" s="55">
        <f t="shared" si="37"/>
        <v>0</v>
      </c>
      <c r="H184" s="55">
        <f t="shared" si="38"/>
        <v>0</v>
      </c>
      <c r="I184" s="56">
        <f t="shared" si="39"/>
        <v>1</v>
      </c>
      <c r="J184" s="57">
        <f t="shared" si="40"/>
        <v>1</v>
      </c>
      <c r="K184" s="58">
        <f t="shared" si="49"/>
        <v>1</v>
      </c>
      <c r="L184" s="59"/>
      <c r="M184" s="59"/>
      <c r="O184" s="45">
        <f t="shared" si="50"/>
        <v>0</v>
      </c>
      <c r="P184" s="200">
        <v>8409</v>
      </c>
      <c r="Q184" s="200" t="s">
        <v>412</v>
      </c>
      <c r="R184" s="202">
        <v>0</v>
      </c>
      <c r="S184" s="202">
        <v>0</v>
      </c>
      <c r="T184" s="201"/>
      <c r="U184" s="201">
        <v>0</v>
      </c>
      <c r="V184" s="201">
        <f t="shared" si="41"/>
        <v>0</v>
      </c>
      <c r="W184" s="201">
        <v>0</v>
      </c>
      <c r="X184" s="201">
        <f t="shared" si="42"/>
        <v>0</v>
      </c>
      <c r="AA184" s="45" t="str">
        <f t="shared" si="43"/>
        <v/>
      </c>
      <c r="AB184" s="45" t="str">
        <f t="shared" si="44"/>
        <v/>
      </c>
      <c r="AC184" s="45" t="str">
        <f t="shared" si="45"/>
        <v>= 13 11</v>
      </c>
      <c r="AD184" s="45" t="str">
        <f t="shared" si="46"/>
        <v/>
      </c>
    </row>
    <row r="185" spans="1:30" s="45" customFormat="1" ht="13.8" x14ac:dyDescent="0.25">
      <c r="A185" s="71">
        <v>8410</v>
      </c>
      <c r="B185" s="72" t="s">
        <v>314</v>
      </c>
      <c r="C185" s="44">
        <v>0</v>
      </c>
      <c r="D185" s="150">
        <v>0</v>
      </c>
      <c r="E185" s="44">
        <v>0</v>
      </c>
      <c r="F185" s="151"/>
      <c r="G185" s="55">
        <f t="shared" si="37"/>
        <v>0</v>
      </c>
      <c r="H185" s="55">
        <f t="shared" si="38"/>
        <v>0</v>
      </c>
      <c r="I185" s="56">
        <f t="shared" si="39"/>
        <v>1</v>
      </c>
      <c r="J185" s="57">
        <f t="shared" si="40"/>
        <v>1</v>
      </c>
      <c r="K185" s="58">
        <f t="shared" si="49"/>
        <v>1</v>
      </c>
      <c r="L185" s="59"/>
      <c r="M185" s="59"/>
      <c r="O185" s="45">
        <f t="shared" si="50"/>
        <v>0</v>
      </c>
      <c r="P185" s="200">
        <v>8410</v>
      </c>
      <c r="Q185" s="200" t="s">
        <v>314</v>
      </c>
      <c r="R185" s="202">
        <v>0</v>
      </c>
      <c r="S185" s="202">
        <v>0</v>
      </c>
      <c r="T185" s="201"/>
      <c r="U185" s="201">
        <v>0</v>
      </c>
      <c r="V185" s="201">
        <f t="shared" si="41"/>
        <v>0</v>
      </c>
      <c r="W185" s="201">
        <v>0</v>
      </c>
      <c r="X185" s="201">
        <f t="shared" si="42"/>
        <v>0</v>
      </c>
      <c r="AA185" s="45" t="str">
        <f t="shared" si="43"/>
        <v/>
      </c>
      <c r="AB185" s="45" t="str">
        <f t="shared" si="44"/>
        <v/>
      </c>
      <c r="AC185" s="45" t="str">
        <f t="shared" si="45"/>
        <v>= 13 11</v>
      </c>
      <c r="AD185" s="45" t="str">
        <f t="shared" si="46"/>
        <v/>
      </c>
    </row>
    <row r="186" spans="1:30" s="45" customFormat="1" ht="13.8" x14ac:dyDescent="0.25">
      <c r="A186" s="71">
        <v>8411</v>
      </c>
      <c r="B186" s="72" t="s">
        <v>252</v>
      </c>
      <c r="C186" s="44">
        <v>0</v>
      </c>
      <c r="D186" s="150">
        <v>0</v>
      </c>
      <c r="E186" s="44">
        <v>0</v>
      </c>
      <c r="F186" s="151"/>
      <c r="G186" s="55">
        <f t="shared" si="37"/>
        <v>0</v>
      </c>
      <c r="H186" s="55">
        <f t="shared" si="38"/>
        <v>0</v>
      </c>
      <c r="I186" s="56">
        <f t="shared" si="39"/>
        <v>1</v>
      </c>
      <c r="J186" s="57">
        <f t="shared" si="40"/>
        <v>1</v>
      </c>
      <c r="K186" s="58">
        <f t="shared" si="49"/>
        <v>1</v>
      </c>
      <c r="L186" s="59"/>
      <c r="M186" s="59"/>
      <c r="O186" s="45">
        <f t="shared" si="50"/>
        <v>0</v>
      </c>
      <c r="P186" s="200">
        <v>8411</v>
      </c>
      <c r="Q186" s="200" t="s">
        <v>252</v>
      </c>
      <c r="R186" s="202">
        <v>0</v>
      </c>
      <c r="S186" s="202">
        <v>0</v>
      </c>
      <c r="T186" s="201"/>
      <c r="U186" s="201">
        <v>0</v>
      </c>
      <c r="V186" s="201">
        <f t="shared" si="41"/>
        <v>0</v>
      </c>
      <c r="W186" s="201">
        <v>0</v>
      </c>
      <c r="X186" s="201">
        <f t="shared" si="42"/>
        <v>0</v>
      </c>
      <c r="AA186" s="45" t="str">
        <f t="shared" si="43"/>
        <v/>
      </c>
      <c r="AB186" s="45" t="str">
        <f t="shared" si="44"/>
        <v/>
      </c>
      <c r="AC186" s="45" t="str">
        <f t="shared" si="45"/>
        <v>= 13 11</v>
      </c>
      <c r="AD186" s="45" t="str">
        <f t="shared" si="46"/>
        <v/>
      </c>
    </row>
    <row r="187" spans="1:30" s="45" customFormat="1" ht="13.8" x14ac:dyDescent="0.25">
      <c r="A187" s="71">
        <v>8412</v>
      </c>
      <c r="B187" s="72" t="s">
        <v>111</v>
      </c>
      <c r="C187" s="44">
        <v>0</v>
      </c>
      <c r="D187" s="153">
        <v>0</v>
      </c>
      <c r="E187" s="44">
        <v>0</v>
      </c>
      <c r="F187" s="151"/>
      <c r="G187" s="55">
        <f t="shared" si="37"/>
        <v>0</v>
      </c>
      <c r="H187" s="55">
        <f t="shared" si="38"/>
        <v>0</v>
      </c>
      <c r="I187" s="56">
        <f t="shared" si="39"/>
        <v>1</v>
      </c>
      <c r="J187" s="57">
        <f t="shared" si="40"/>
        <v>1</v>
      </c>
      <c r="K187" s="58">
        <f t="shared" si="49"/>
        <v>1</v>
      </c>
      <c r="L187" s="59"/>
      <c r="M187" s="59"/>
      <c r="O187" s="45">
        <f t="shared" si="50"/>
        <v>0</v>
      </c>
      <c r="P187" s="200">
        <v>8412</v>
      </c>
      <c r="Q187" s="200" t="s">
        <v>111</v>
      </c>
      <c r="R187" s="202">
        <v>0</v>
      </c>
      <c r="S187" s="202">
        <v>0</v>
      </c>
      <c r="T187" s="201"/>
      <c r="U187" s="201">
        <v>0</v>
      </c>
      <c r="V187" s="201">
        <f t="shared" si="41"/>
        <v>0</v>
      </c>
      <c r="W187" s="201">
        <v>0</v>
      </c>
      <c r="X187" s="201">
        <f t="shared" si="42"/>
        <v>0</v>
      </c>
      <c r="AA187" s="45" t="str">
        <f t="shared" si="43"/>
        <v/>
      </c>
      <c r="AB187" s="45" t="str">
        <f t="shared" si="44"/>
        <v/>
      </c>
      <c r="AC187" s="45" t="str">
        <f t="shared" si="45"/>
        <v>= 13 11</v>
      </c>
      <c r="AD187" s="45" t="str">
        <f t="shared" si="46"/>
        <v/>
      </c>
    </row>
    <row r="188" spans="1:30" s="45" customFormat="1" ht="13.8" x14ac:dyDescent="0.25">
      <c r="A188" s="71">
        <v>8413</v>
      </c>
      <c r="B188" s="72" t="s">
        <v>315</v>
      </c>
      <c r="C188" s="44">
        <v>991997</v>
      </c>
      <c r="D188" s="150">
        <v>146516501</v>
      </c>
      <c r="E188" s="44">
        <v>0</v>
      </c>
      <c r="F188" s="151"/>
      <c r="G188" s="55">
        <f t="shared" si="37"/>
        <v>991997</v>
      </c>
      <c r="H188" s="55">
        <f t="shared" si="38"/>
        <v>146516501</v>
      </c>
      <c r="I188" s="56">
        <f t="shared" si="39"/>
        <v>0.75</v>
      </c>
      <c r="J188" s="57">
        <f t="shared" si="40"/>
        <v>0</v>
      </c>
      <c r="K188" s="58">
        <f t="shared" si="49"/>
        <v>0</v>
      </c>
      <c r="L188" s="59"/>
      <c r="M188" s="59"/>
      <c r="P188" s="200">
        <v>8413</v>
      </c>
      <c r="Q188" s="200" t="s">
        <v>359</v>
      </c>
      <c r="R188" s="202">
        <v>991997</v>
      </c>
      <c r="S188" s="202">
        <v>146516501</v>
      </c>
      <c r="T188" s="201"/>
      <c r="U188" s="201">
        <v>991997</v>
      </c>
      <c r="V188" s="201">
        <f t="shared" si="41"/>
        <v>0</v>
      </c>
      <c r="W188" s="201">
        <v>146516501</v>
      </c>
      <c r="X188" s="201">
        <f t="shared" si="42"/>
        <v>0</v>
      </c>
      <c r="AA188" s="45" t="str">
        <f t="shared" si="43"/>
        <v>Mayor 13</v>
      </c>
      <c r="AB188" s="45" t="str">
        <f t="shared" si="44"/>
        <v/>
      </c>
      <c r="AC188" s="45" t="str">
        <f t="shared" si="45"/>
        <v/>
      </c>
      <c r="AD188" s="45" t="str">
        <f t="shared" si="46"/>
        <v/>
      </c>
    </row>
    <row r="189" spans="1:30" s="45" customFormat="1" ht="13.8" x14ac:dyDescent="0.25">
      <c r="A189" s="71">
        <v>8414</v>
      </c>
      <c r="B189" s="72" t="s">
        <v>316</v>
      </c>
      <c r="C189" s="44">
        <v>101143760</v>
      </c>
      <c r="D189" s="150">
        <v>358809979</v>
      </c>
      <c r="E189" s="44">
        <v>0</v>
      </c>
      <c r="F189" s="151"/>
      <c r="G189" s="55">
        <f t="shared" si="37"/>
        <v>101143760</v>
      </c>
      <c r="H189" s="55">
        <f t="shared" si="38"/>
        <v>358809979</v>
      </c>
      <c r="I189" s="56">
        <f t="shared" si="39"/>
        <v>0.75</v>
      </c>
      <c r="J189" s="57">
        <f t="shared" si="40"/>
        <v>0</v>
      </c>
      <c r="K189" s="58">
        <f t="shared" si="49"/>
        <v>0</v>
      </c>
      <c r="L189" s="59"/>
      <c r="M189" s="59"/>
      <c r="O189" s="45">
        <f>(Q189=B189)-1</f>
        <v>0</v>
      </c>
      <c r="P189" s="200">
        <v>8414</v>
      </c>
      <c r="Q189" s="200" t="s">
        <v>316</v>
      </c>
      <c r="R189" s="202">
        <v>101143760</v>
      </c>
      <c r="S189" s="202">
        <v>358809979</v>
      </c>
      <c r="T189" s="201"/>
      <c r="U189" s="201">
        <v>101143760</v>
      </c>
      <c r="V189" s="201">
        <f t="shared" si="41"/>
        <v>0</v>
      </c>
      <c r="W189" s="201">
        <v>358809979</v>
      </c>
      <c r="X189" s="201">
        <f t="shared" si="42"/>
        <v>0</v>
      </c>
      <c r="AA189" s="45" t="str">
        <f t="shared" si="43"/>
        <v>Mayor 13</v>
      </c>
      <c r="AB189" s="45" t="str">
        <f t="shared" si="44"/>
        <v/>
      </c>
      <c r="AC189" s="45" t="str">
        <f t="shared" si="45"/>
        <v/>
      </c>
      <c r="AD189" s="45" t="str">
        <f t="shared" si="46"/>
        <v/>
      </c>
    </row>
    <row r="190" spans="1:30" s="45" customFormat="1" ht="13.8" x14ac:dyDescent="0.25">
      <c r="A190" s="71">
        <v>8415</v>
      </c>
      <c r="B190" s="72" t="s">
        <v>317</v>
      </c>
      <c r="C190" s="44">
        <v>0</v>
      </c>
      <c r="D190" s="150">
        <v>0</v>
      </c>
      <c r="E190" s="44">
        <v>0</v>
      </c>
      <c r="F190" s="151"/>
      <c r="G190" s="55">
        <f t="shared" si="37"/>
        <v>0</v>
      </c>
      <c r="H190" s="55">
        <f t="shared" si="38"/>
        <v>0</v>
      </c>
      <c r="I190" s="56">
        <f t="shared" si="39"/>
        <v>1</v>
      </c>
      <c r="J190" s="57">
        <f t="shared" si="40"/>
        <v>1</v>
      </c>
      <c r="K190" s="58">
        <f t="shared" si="49"/>
        <v>1</v>
      </c>
      <c r="L190" s="59"/>
      <c r="M190" s="59"/>
      <c r="P190" s="200">
        <v>8415</v>
      </c>
      <c r="Q190" s="200" t="s">
        <v>422</v>
      </c>
      <c r="R190" s="202">
        <v>0</v>
      </c>
      <c r="S190" s="202">
        <v>0</v>
      </c>
      <c r="T190" s="201"/>
      <c r="U190" s="201">
        <v>0</v>
      </c>
      <c r="V190" s="201">
        <f t="shared" si="41"/>
        <v>0</v>
      </c>
      <c r="W190" s="201">
        <v>0</v>
      </c>
      <c r="X190" s="201">
        <f t="shared" si="42"/>
        <v>0</v>
      </c>
      <c r="AA190" s="45" t="str">
        <f t="shared" si="43"/>
        <v/>
      </c>
      <c r="AB190" s="45" t="str">
        <f t="shared" si="44"/>
        <v/>
      </c>
      <c r="AC190" s="45" t="str">
        <f t="shared" si="45"/>
        <v>= 13 11</v>
      </c>
      <c r="AD190" s="45" t="str">
        <f t="shared" si="46"/>
        <v/>
      </c>
    </row>
    <row r="191" spans="1:30" s="45" customFormat="1" ht="13.8" x14ac:dyDescent="0.25">
      <c r="A191" s="71">
        <v>8416</v>
      </c>
      <c r="B191" s="72" t="s">
        <v>86</v>
      </c>
      <c r="C191" s="44">
        <v>0</v>
      </c>
      <c r="D191" s="150">
        <v>0</v>
      </c>
      <c r="E191" s="44">
        <v>0</v>
      </c>
      <c r="F191" s="151"/>
      <c r="G191" s="55">
        <f t="shared" si="37"/>
        <v>0</v>
      </c>
      <c r="H191" s="55">
        <f t="shared" si="38"/>
        <v>0</v>
      </c>
      <c r="I191" s="56">
        <f t="shared" si="39"/>
        <v>1</v>
      </c>
      <c r="J191" s="57">
        <f t="shared" si="40"/>
        <v>1</v>
      </c>
      <c r="K191" s="58">
        <f t="shared" si="49"/>
        <v>1</v>
      </c>
      <c r="L191" s="59"/>
      <c r="M191" s="59"/>
      <c r="O191" s="45">
        <f>(Q191=B191)-1</f>
        <v>0</v>
      </c>
      <c r="P191" s="200">
        <v>8416</v>
      </c>
      <c r="Q191" s="200" t="s">
        <v>86</v>
      </c>
      <c r="R191" s="202">
        <v>0</v>
      </c>
      <c r="S191" s="202">
        <v>0</v>
      </c>
      <c r="T191" s="201"/>
      <c r="U191" s="201">
        <v>0</v>
      </c>
      <c r="V191" s="201">
        <f t="shared" si="41"/>
        <v>0</v>
      </c>
      <c r="W191" s="201">
        <v>0</v>
      </c>
      <c r="X191" s="201">
        <f t="shared" si="42"/>
        <v>0</v>
      </c>
      <c r="AA191" s="45" t="str">
        <f t="shared" si="43"/>
        <v/>
      </c>
      <c r="AB191" s="45" t="str">
        <f t="shared" si="44"/>
        <v/>
      </c>
      <c r="AC191" s="45" t="str">
        <f t="shared" si="45"/>
        <v>= 13 11</v>
      </c>
      <c r="AD191" s="45" t="str">
        <f t="shared" si="46"/>
        <v/>
      </c>
    </row>
    <row r="192" spans="1:30" s="45" customFormat="1" ht="13.8" x14ac:dyDescent="0.25">
      <c r="A192" s="71">
        <v>8417</v>
      </c>
      <c r="B192" s="72" t="s">
        <v>318</v>
      </c>
      <c r="C192" s="44">
        <v>0</v>
      </c>
      <c r="D192" s="150">
        <v>0</v>
      </c>
      <c r="E192" s="44">
        <v>0</v>
      </c>
      <c r="F192" s="151"/>
      <c r="G192" s="55">
        <f t="shared" si="37"/>
        <v>0</v>
      </c>
      <c r="H192" s="55">
        <f t="shared" si="38"/>
        <v>0</v>
      </c>
      <c r="I192" s="56">
        <f t="shared" si="39"/>
        <v>1</v>
      </c>
      <c r="J192" s="57">
        <f t="shared" si="40"/>
        <v>1</v>
      </c>
      <c r="K192" s="58">
        <f t="shared" si="49"/>
        <v>1</v>
      </c>
      <c r="L192" s="59"/>
      <c r="M192" s="59"/>
      <c r="P192" s="200">
        <v>8417</v>
      </c>
      <c r="Q192" s="200" t="s">
        <v>421</v>
      </c>
      <c r="R192" s="202">
        <v>0</v>
      </c>
      <c r="S192" s="202">
        <v>0</v>
      </c>
      <c r="T192" s="201"/>
      <c r="U192" s="201">
        <v>0</v>
      </c>
      <c r="V192" s="201">
        <f t="shared" si="41"/>
        <v>0</v>
      </c>
      <c r="W192" s="201">
        <v>0</v>
      </c>
      <c r="X192" s="201">
        <f t="shared" si="42"/>
        <v>0</v>
      </c>
      <c r="AA192" s="45" t="str">
        <f t="shared" si="43"/>
        <v/>
      </c>
      <c r="AB192" s="45" t="str">
        <f t="shared" si="44"/>
        <v/>
      </c>
      <c r="AC192" s="45" t="str">
        <f t="shared" si="45"/>
        <v>= 13 11</v>
      </c>
      <c r="AD192" s="45" t="str">
        <f t="shared" si="46"/>
        <v/>
      </c>
    </row>
    <row r="193" spans="1:30" s="45" customFormat="1" ht="13.8" x14ac:dyDescent="0.25">
      <c r="A193" s="71">
        <v>8418</v>
      </c>
      <c r="B193" s="72" t="s">
        <v>74</v>
      </c>
      <c r="C193" s="44">
        <v>102591118</v>
      </c>
      <c r="D193" s="150">
        <v>322575026</v>
      </c>
      <c r="E193" s="44">
        <v>0</v>
      </c>
      <c r="F193" s="151"/>
      <c r="G193" s="55">
        <f t="shared" si="37"/>
        <v>102591118</v>
      </c>
      <c r="H193" s="55">
        <f t="shared" si="38"/>
        <v>322575026</v>
      </c>
      <c r="I193" s="56">
        <f t="shared" si="39"/>
        <v>0.75</v>
      </c>
      <c r="J193" s="57">
        <f t="shared" si="40"/>
        <v>0</v>
      </c>
      <c r="K193" s="58">
        <f t="shared" si="49"/>
        <v>0</v>
      </c>
      <c r="L193" s="59"/>
      <c r="M193" s="59"/>
      <c r="O193" s="45">
        <f>(Q193=B193)-1</f>
        <v>0</v>
      </c>
      <c r="P193" s="200">
        <v>8418</v>
      </c>
      <c r="Q193" s="200" t="s">
        <v>74</v>
      </c>
      <c r="R193" s="202">
        <v>102591118</v>
      </c>
      <c r="S193" s="202">
        <v>322575026</v>
      </c>
      <c r="T193" s="201"/>
      <c r="U193" s="201">
        <v>102591118</v>
      </c>
      <c r="V193" s="201">
        <f t="shared" si="41"/>
        <v>0</v>
      </c>
      <c r="W193" s="201">
        <v>322575026</v>
      </c>
      <c r="X193" s="201">
        <f t="shared" si="42"/>
        <v>0</v>
      </c>
      <c r="AA193" s="45" t="str">
        <f t="shared" si="43"/>
        <v>Mayor 13</v>
      </c>
      <c r="AB193" s="45" t="str">
        <f t="shared" si="44"/>
        <v/>
      </c>
      <c r="AC193" s="45" t="str">
        <f t="shared" si="45"/>
        <v/>
      </c>
      <c r="AD193" s="45" t="str">
        <f t="shared" si="46"/>
        <v/>
      </c>
    </row>
    <row r="194" spans="1:30" s="45" customFormat="1" ht="13.8" x14ac:dyDescent="0.25">
      <c r="A194" s="71">
        <v>8419</v>
      </c>
      <c r="B194" s="72" t="s">
        <v>319</v>
      </c>
      <c r="C194" s="44">
        <v>0</v>
      </c>
      <c r="D194" s="150">
        <v>0</v>
      </c>
      <c r="E194" s="44">
        <v>0</v>
      </c>
      <c r="F194" s="151"/>
      <c r="G194" s="55">
        <f t="shared" ref="G194:G257" si="51">C194+E194</f>
        <v>0</v>
      </c>
      <c r="H194" s="55">
        <f t="shared" ref="H194:H257" si="52">D194+F194</f>
        <v>0</v>
      </c>
      <c r="I194" s="56">
        <f t="shared" ref="I194:I257" si="53">IF(H194=0,1,0.75)</f>
        <v>1</v>
      </c>
      <c r="J194" s="57">
        <f t="shared" ref="J194:J257" si="54">IF(H194=0,1,IF(H194&gt;G194,0,(G194-H194)/G194))</f>
        <v>1</v>
      </c>
      <c r="K194" s="58">
        <f t="shared" si="49"/>
        <v>1</v>
      </c>
      <c r="L194" s="59"/>
      <c r="M194" s="59"/>
      <c r="P194" s="200">
        <v>8419</v>
      </c>
      <c r="Q194" s="200" t="s">
        <v>360</v>
      </c>
      <c r="R194" s="202">
        <v>0</v>
      </c>
      <c r="S194" s="202">
        <v>0</v>
      </c>
      <c r="T194" s="201"/>
      <c r="U194" s="201">
        <v>0</v>
      </c>
      <c r="V194" s="201">
        <f t="shared" si="41"/>
        <v>0</v>
      </c>
      <c r="W194" s="201">
        <v>0</v>
      </c>
      <c r="X194" s="201">
        <f t="shared" si="42"/>
        <v>0</v>
      </c>
      <c r="AA194" s="45" t="str">
        <f t="shared" si="43"/>
        <v/>
      </c>
      <c r="AB194" s="45" t="str">
        <f t="shared" si="44"/>
        <v/>
      </c>
      <c r="AC194" s="45" t="str">
        <f t="shared" si="45"/>
        <v>= 13 11</v>
      </c>
      <c r="AD194" s="45" t="str">
        <f t="shared" si="46"/>
        <v/>
      </c>
    </row>
    <row r="195" spans="1:30" s="45" customFormat="1" ht="13.8" x14ac:dyDescent="0.25">
      <c r="A195" s="71">
        <v>8420</v>
      </c>
      <c r="B195" s="72" t="s">
        <v>361</v>
      </c>
      <c r="C195" s="44">
        <v>0</v>
      </c>
      <c r="D195" s="150">
        <v>0</v>
      </c>
      <c r="E195" s="44">
        <v>0</v>
      </c>
      <c r="F195" s="151"/>
      <c r="G195" s="55">
        <f t="shared" si="51"/>
        <v>0</v>
      </c>
      <c r="H195" s="55">
        <f t="shared" si="52"/>
        <v>0</v>
      </c>
      <c r="I195" s="56">
        <f t="shared" si="53"/>
        <v>1</v>
      </c>
      <c r="J195" s="57">
        <f t="shared" si="54"/>
        <v>1</v>
      </c>
      <c r="K195" s="58">
        <f t="shared" si="49"/>
        <v>1</v>
      </c>
      <c r="L195" s="59"/>
      <c r="M195" s="59"/>
      <c r="O195" s="45">
        <f t="shared" ref="O195:O209" si="55">(Q195=B195)-1</f>
        <v>0</v>
      </c>
      <c r="P195" s="200">
        <v>8420</v>
      </c>
      <c r="Q195" s="200" t="s">
        <v>361</v>
      </c>
      <c r="R195" s="202">
        <v>0</v>
      </c>
      <c r="S195" s="202">
        <v>0</v>
      </c>
      <c r="T195" s="201"/>
      <c r="U195" s="201">
        <v>0</v>
      </c>
      <c r="V195" s="201">
        <f t="shared" ref="V195:V258" si="56">+U195-R195</f>
        <v>0</v>
      </c>
      <c r="W195" s="201">
        <v>0</v>
      </c>
      <c r="X195" s="201">
        <f t="shared" ref="X195:X258" si="57">+W195-S195</f>
        <v>0</v>
      </c>
      <c r="AA195" s="45" t="str">
        <f t="shared" ref="AA195:AA258" si="58">IF(H195&gt;G195,"Mayor 13","")</f>
        <v/>
      </c>
      <c r="AB195" s="45" t="str">
        <f t="shared" ref="AB195:AB258" si="59">IF(G195&gt;H195,"Mayor 11","")</f>
        <v/>
      </c>
      <c r="AC195" s="45" t="str">
        <f t="shared" ref="AC195:AC258" si="60">IF(G195=H195,"= 13 11","")</f>
        <v>= 13 11</v>
      </c>
      <c r="AD195" s="45" t="str">
        <f t="shared" ref="AD195:AD258" si="61">IF(AND(H195=0,G195&gt;0),"Extingue en 13","")</f>
        <v/>
      </c>
    </row>
    <row r="196" spans="1:30" s="45" customFormat="1" ht="13.8" x14ac:dyDescent="0.25">
      <c r="A196" s="71">
        <v>8421</v>
      </c>
      <c r="B196" s="72" t="s">
        <v>320</v>
      </c>
      <c r="C196" s="44">
        <v>0</v>
      </c>
      <c r="D196" s="150">
        <v>0</v>
      </c>
      <c r="E196" s="44">
        <v>0</v>
      </c>
      <c r="F196" s="151"/>
      <c r="G196" s="55">
        <f t="shared" si="51"/>
        <v>0</v>
      </c>
      <c r="H196" s="55">
        <f t="shared" si="52"/>
        <v>0</v>
      </c>
      <c r="I196" s="56">
        <f t="shared" si="53"/>
        <v>1</v>
      </c>
      <c r="J196" s="57">
        <f t="shared" si="54"/>
        <v>1</v>
      </c>
      <c r="K196" s="58">
        <f t="shared" si="49"/>
        <v>1</v>
      </c>
      <c r="L196" s="59"/>
      <c r="M196" s="59"/>
      <c r="O196" s="45">
        <f t="shared" si="55"/>
        <v>0</v>
      </c>
      <c r="P196" s="200">
        <v>8421</v>
      </c>
      <c r="Q196" s="200" t="s">
        <v>320</v>
      </c>
      <c r="R196" s="202">
        <v>0</v>
      </c>
      <c r="S196" s="202">
        <v>0</v>
      </c>
      <c r="T196" s="201"/>
      <c r="U196" s="201">
        <v>0</v>
      </c>
      <c r="V196" s="201">
        <f t="shared" si="56"/>
        <v>0</v>
      </c>
      <c r="W196" s="201">
        <v>0</v>
      </c>
      <c r="X196" s="201">
        <f t="shared" si="57"/>
        <v>0</v>
      </c>
      <c r="AA196" s="45" t="str">
        <f t="shared" si="58"/>
        <v/>
      </c>
      <c r="AB196" s="45" t="str">
        <f t="shared" si="59"/>
        <v/>
      </c>
      <c r="AC196" s="45" t="str">
        <f t="shared" si="60"/>
        <v>= 13 11</v>
      </c>
      <c r="AD196" s="45" t="str">
        <f t="shared" si="61"/>
        <v/>
      </c>
    </row>
    <row r="197" spans="1:30" s="45" customFormat="1" ht="13.8" x14ac:dyDescent="0.25">
      <c r="A197" s="71">
        <v>9101</v>
      </c>
      <c r="B197" s="72" t="s">
        <v>87</v>
      </c>
      <c r="C197" s="44">
        <v>0</v>
      </c>
      <c r="D197" s="150">
        <v>0</v>
      </c>
      <c r="E197" s="44">
        <v>0</v>
      </c>
      <c r="F197" s="151"/>
      <c r="G197" s="55">
        <f t="shared" si="51"/>
        <v>0</v>
      </c>
      <c r="H197" s="55">
        <f t="shared" si="52"/>
        <v>0</v>
      </c>
      <c r="I197" s="56">
        <f t="shared" si="53"/>
        <v>1</v>
      </c>
      <c r="J197" s="57">
        <f t="shared" si="54"/>
        <v>1</v>
      </c>
      <c r="K197" s="58">
        <f t="shared" si="49"/>
        <v>1</v>
      </c>
      <c r="L197" s="59"/>
      <c r="M197" s="59"/>
      <c r="O197" s="45">
        <f t="shared" si="55"/>
        <v>0</v>
      </c>
      <c r="P197" s="200">
        <v>9101</v>
      </c>
      <c r="Q197" s="200" t="s">
        <v>87</v>
      </c>
      <c r="R197" s="202">
        <v>0</v>
      </c>
      <c r="S197" s="202">
        <v>0</v>
      </c>
      <c r="T197" s="201"/>
      <c r="U197" s="201">
        <v>0</v>
      </c>
      <c r="V197" s="201">
        <f t="shared" si="56"/>
        <v>0</v>
      </c>
      <c r="W197" s="201">
        <v>0</v>
      </c>
      <c r="X197" s="201">
        <f t="shared" si="57"/>
        <v>0</v>
      </c>
      <c r="AA197" s="45" t="str">
        <f t="shared" si="58"/>
        <v/>
      </c>
      <c r="AB197" s="45" t="str">
        <f t="shared" si="59"/>
        <v/>
      </c>
      <c r="AC197" s="45" t="str">
        <f t="shared" si="60"/>
        <v>= 13 11</v>
      </c>
      <c r="AD197" s="45" t="str">
        <f t="shared" si="61"/>
        <v/>
      </c>
    </row>
    <row r="198" spans="1:30" s="45" customFormat="1" ht="13.8" x14ac:dyDescent="0.25">
      <c r="A198" s="71">
        <v>9102</v>
      </c>
      <c r="B198" s="72" t="s">
        <v>321</v>
      </c>
      <c r="C198" s="44">
        <v>36471936</v>
      </c>
      <c r="D198" s="150">
        <v>11726897</v>
      </c>
      <c r="E198" s="44">
        <v>0</v>
      </c>
      <c r="F198" s="151"/>
      <c r="G198" s="55">
        <f t="shared" si="51"/>
        <v>36471936</v>
      </c>
      <c r="H198" s="55">
        <f t="shared" si="52"/>
        <v>11726897</v>
      </c>
      <c r="I198" s="56">
        <f t="shared" si="53"/>
        <v>0.75</v>
      </c>
      <c r="J198" s="57">
        <f t="shared" si="54"/>
        <v>0.67846793216570678</v>
      </c>
      <c r="K198" s="58">
        <f>+M198</f>
        <v>0.50891840795755661</v>
      </c>
      <c r="L198" s="58">
        <f>(J198-0)/$J$348</f>
        <v>0.67855787727674211</v>
      </c>
      <c r="M198" s="58">
        <f>L198*I198</f>
        <v>0.50891840795755661</v>
      </c>
      <c r="O198" s="45">
        <f t="shared" si="55"/>
        <v>0</v>
      </c>
      <c r="P198" s="200">
        <v>9102</v>
      </c>
      <c r="Q198" s="200" t="s">
        <v>321</v>
      </c>
      <c r="R198" s="202">
        <v>36471936</v>
      </c>
      <c r="S198" s="202">
        <v>11726897</v>
      </c>
      <c r="T198" s="201"/>
      <c r="U198" s="201">
        <v>36471936</v>
      </c>
      <c r="V198" s="201">
        <f t="shared" si="56"/>
        <v>0</v>
      </c>
      <c r="W198" s="201">
        <v>11726897</v>
      </c>
      <c r="X198" s="201">
        <f t="shared" si="57"/>
        <v>0</v>
      </c>
      <c r="AA198" s="45" t="str">
        <f t="shared" si="58"/>
        <v/>
      </c>
      <c r="AB198" s="45" t="str">
        <f t="shared" si="59"/>
        <v>Mayor 11</v>
      </c>
      <c r="AC198" s="45" t="str">
        <f t="shared" si="60"/>
        <v/>
      </c>
      <c r="AD198" s="45" t="str">
        <f t="shared" si="61"/>
        <v/>
      </c>
    </row>
    <row r="199" spans="1:30" s="45" customFormat="1" ht="13.8" x14ac:dyDescent="0.25">
      <c r="A199" s="71">
        <v>9103</v>
      </c>
      <c r="B199" s="72" t="s">
        <v>13</v>
      </c>
      <c r="C199" s="44">
        <v>0</v>
      </c>
      <c r="D199" s="150">
        <v>0</v>
      </c>
      <c r="E199" s="44">
        <v>0</v>
      </c>
      <c r="F199" s="151"/>
      <c r="G199" s="55">
        <f t="shared" si="51"/>
        <v>0</v>
      </c>
      <c r="H199" s="55">
        <f t="shared" si="52"/>
        <v>0</v>
      </c>
      <c r="I199" s="56">
        <f t="shared" si="53"/>
        <v>1</v>
      </c>
      <c r="J199" s="57">
        <f t="shared" si="54"/>
        <v>1</v>
      </c>
      <c r="K199" s="58">
        <f>I199*J199</f>
        <v>1</v>
      </c>
      <c r="L199" s="59"/>
      <c r="M199" s="59"/>
      <c r="O199" s="45">
        <f t="shared" si="55"/>
        <v>0</v>
      </c>
      <c r="P199" s="200">
        <v>9103</v>
      </c>
      <c r="Q199" s="200" t="s">
        <v>13</v>
      </c>
      <c r="R199" s="202">
        <v>0</v>
      </c>
      <c r="S199" s="202">
        <v>0</v>
      </c>
      <c r="T199" s="201"/>
      <c r="U199" s="201">
        <v>0</v>
      </c>
      <c r="V199" s="201">
        <f t="shared" si="56"/>
        <v>0</v>
      </c>
      <c r="W199" s="201">
        <v>0</v>
      </c>
      <c r="X199" s="201">
        <f t="shared" si="57"/>
        <v>0</v>
      </c>
      <c r="AA199" s="45" t="str">
        <f t="shared" si="58"/>
        <v/>
      </c>
      <c r="AB199" s="45" t="str">
        <f t="shared" si="59"/>
        <v/>
      </c>
      <c r="AC199" s="45" t="str">
        <f t="shared" si="60"/>
        <v>= 13 11</v>
      </c>
      <c r="AD199" s="45" t="str">
        <f t="shared" si="61"/>
        <v/>
      </c>
    </row>
    <row r="200" spans="1:30" s="45" customFormat="1" ht="13.8" x14ac:dyDescent="0.25">
      <c r="A200" s="71">
        <v>9104</v>
      </c>
      <c r="B200" s="72" t="s">
        <v>96</v>
      </c>
      <c r="C200" s="44">
        <v>177536300</v>
      </c>
      <c r="D200" s="150">
        <v>339457564</v>
      </c>
      <c r="E200" s="44">
        <v>0</v>
      </c>
      <c r="F200" s="151"/>
      <c r="G200" s="55">
        <f t="shared" si="51"/>
        <v>177536300</v>
      </c>
      <c r="H200" s="55">
        <f t="shared" si="52"/>
        <v>339457564</v>
      </c>
      <c r="I200" s="56">
        <f t="shared" si="53"/>
        <v>0.75</v>
      </c>
      <c r="J200" s="57">
        <f t="shared" si="54"/>
        <v>0</v>
      </c>
      <c r="K200" s="58">
        <f>I200*J200</f>
        <v>0</v>
      </c>
      <c r="L200" s="59"/>
      <c r="M200" s="59"/>
      <c r="O200" s="45">
        <f t="shared" si="55"/>
        <v>0</v>
      </c>
      <c r="P200" s="200">
        <v>9104</v>
      </c>
      <c r="Q200" s="200" t="s">
        <v>96</v>
      </c>
      <c r="R200" s="202">
        <v>177536300</v>
      </c>
      <c r="S200" s="202">
        <v>339457564</v>
      </c>
      <c r="T200" s="201"/>
      <c r="U200" s="201">
        <v>177536300</v>
      </c>
      <c r="V200" s="201">
        <f t="shared" si="56"/>
        <v>0</v>
      </c>
      <c r="W200" s="201">
        <v>339457564</v>
      </c>
      <c r="X200" s="201">
        <f t="shared" si="57"/>
        <v>0</v>
      </c>
      <c r="AA200" s="45" t="str">
        <f t="shared" si="58"/>
        <v>Mayor 13</v>
      </c>
      <c r="AB200" s="45" t="str">
        <f t="shared" si="59"/>
        <v/>
      </c>
      <c r="AC200" s="45" t="str">
        <f t="shared" si="60"/>
        <v/>
      </c>
      <c r="AD200" s="45" t="str">
        <f t="shared" si="61"/>
        <v/>
      </c>
    </row>
    <row r="201" spans="1:30" s="45" customFormat="1" ht="13.8" x14ac:dyDescent="0.25">
      <c r="A201" s="71">
        <v>9105</v>
      </c>
      <c r="B201" s="72" t="s">
        <v>180</v>
      </c>
      <c r="C201" s="44">
        <v>0</v>
      </c>
      <c r="D201" s="150">
        <v>0</v>
      </c>
      <c r="E201" s="44">
        <v>0</v>
      </c>
      <c r="F201" s="151"/>
      <c r="G201" s="55">
        <f t="shared" si="51"/>
        <v>0</v>
      </c>
      <c r="H201" s="55">
        <f t="shared" si="52"/>
        <v>0</v>
      </c>
      <c r="I201" s="56">
        <f t="shared" si="53"/>
        <v>1</v>
      </c>
      <c r="J201" s="57">
        <f t="shared" si="54"/>
        <v>1</v>
      </c>
      <c r="K201" s="58">
        <f>I201*J201</f>
        <v>1</v>
      </c>
      <c r="L201" s="59"/>
      <c r="M201" s="59"/>
      <c r="O201" s="45">
        <f t="shared" si="55"/>
        <v>0</v>
      </c>
      <c r="P201" s="200">
        <v>9105</v>
      </c>
      <c r="Q201" s="200" t="s">
        <v>180</v>
      </c>
      <c r="R201" s="202">
        <v>0</v>
      </c>
      <c r="S201" s="202">
        <v>0</v>
      </c>
      <c r="T201" s="201"/>
      <c r="U201" s="201">
        <v>0</v>
      </c>
      <c r="V201" s="201">
        <f t="shared" si="56"/>
        <v>0</v>
      </c>
      <c r="W201" s="201">
        <v>0</v>
      </c>
      <c r="X201" s="201">
        <f t="shared" si="57"/>
        <v>0</v>
      </c>
      <c r="AA201" s="45" t="str">
        <f t="shared" si="58"/>
        <v/>
      </c>
      <c r="AB201" s="45" t="str">
        <f t="shared" si="59"/>
        <v/>
      </c>
      <c r="AC201" s="45" t="str">
        <f t="shared" si="60"/>
        <v>= 13 11</v>
      </c>
      <c r="AD201" s="45" t="str">
        <f t="shared" si="61"/>
        <v/>
      </c>
    </row>
    <row r="202" spans="1:30" s="45" customFormat="1" ht="13.8" x14ac:dyDescent="0.25">
      <c r="A202" s="71">
        <v>9106</v>
      </c>
      <c r="B202" s="72" t="s">
        <v>181</v>
      </c>
      <c r="C202" s="44">
        <v>27220862</v>
      </c>
      <c r="D202" s="150">
        <v>1594891</v>
      </c>
      <c r="E202" s="44">
        <v>0</v>
      </c>
      <c r="F202" s="151"/>
      <c r="G202" s="55">
        <f t="shared" si="51"/>
        <v>27220862</v>
      </c>
      <c r="H202" s="55">
        <f t="shared" si="52"/>
        <v>1594891</v>
      </c>
      <c r="I202" s="56">
        <f t="shared" si="53"/>
        <v>0.75</v>
      </c>
      <c r="J202" s="57">
        <f t="shared" si="54"/>
        <v>0.94140923972209256</v>
      </c>
      <c r="K202" s="58">
        <f>+M202</f>
        <v>0.70615053240112036</v>
      </c>
      <c r="L202" s="58">
        <f>(J202-0)/$J$348</f>
        <v>0.94153404320149381</v>
      </c>
      <c r="M202" s="58">
        <f>L202*I202</f>
        <v>0.70615053240112036</v>
      </c>
      <c r="O202" s="45">
        <f t="shared" si="55"/>
        <v>0</v>
      </c>
      <c r="P202" s="200">
        <v>9106</v>
      </c>
      <c r="Q202" s="200" t="s">
        <v>181</v>
      </c>
      <c r="R202" s="202">
        <v>27220862</v>
      </c>
      <c r="S202" s="202">
        <v>1594891</v>
      </c>
      <c r="T202" s="201"/>
      <c r="U202" s="201">
        <v>27220862</v>
      </c>
      <c r="V202" s="201">
        <f t="shared" si="56"/>
        <v>0</v>
      </c>
      <c r="W202" s="201">
        <v>1594891</v>
      </c>
      <c r="X202" s="201">
        <f t="shared" si="57"/>
        <v>0</v>
      </c>
      <c r="AA202" s="45" t="str">
        <f t="shared" si="58"/>
        <v/>
      </c>
      <c r="AB202" s="45" t="str">
        <f t="shared" si="59"/>
        <v>Mayor 11</v>
      </c>
      <c r="AC202" s="45" t="str">
        <f t="shared" si="60"/>
        <v/>
      </c>
      <c r="AD202" s="45" t="str">
        <f t="shared" si="61"/>
        <v/>
      </c>
    </row>
    <row r="203" spans="1:30" s="45" customFormat="1" ht="13.8" x14ac:dyDescent="0.25">
      <c r="A203" s="71">
        <v>9107</v>
      </c>
      <c r="B203" s="72" t="s">
        <v>34</v>
      </c>
      <c r="C203" s="44">
        <v>0</v>
      </c>
      <c r="D203" s="150">
        <v>0</v>
      </c>
      <c r="E203" s="44">
        <v>0</v>
      </c>
      <c r="F203" s="151"/>
      <c r="G203" s="55">
        <f t="shared" si="51"/>
        <v>0</v>
      </c>
      <c r="H203" s="55">
        <f t="shared" si="52"/>
        <v>0</v>
      </c>
      <c r="I203" s="56">
        <f t="shared" si="53"/>
        <v>1</v>
      </c>
      <c r="J203" s="57">
        <f t="shared" si="54"/>
        <v>1</v>
      </c>
      <c r="K203" s="58">
        <f t="shared" ref="K203:K209" si="62">I203*J203</f>
        <v>1</v>
      </c>
      <c r="L203" s="59"/>
      <c r="M203" s="59"/>
      <c r="O203" s="45">
        <f t="shared" si="55"/>
        <v>0</v>
      </c>
      <c r="P203" s="200">
        <v>9107</v>
      </c>
      <c r="Q203" s="200" t="s">
        <v>34</v>
      </c>
      <c r="R203" s="202">
        <v>0</v>
      </c>
      <c r="S203" s="202">
        <v>0</v>
      </c>
      <c r="T203" s="201"/>
      <c r="U203" s="201">
        <v>0</v>
      </c>
      <c r="V203" s="201">
        <f t="shared" si="56"/>
        <v>0</v>
      </c>
      <c r="W203" s="201">
        <v>0</v>
      </c>
      <c r="X203" s="201">
        <f t="shared" si="57"/>
        <v>0</v>
      </c>
      <c r="AA203" s="45" t="str">
        <f t="shared" si="58"/>
        <v/>
      </c>
      <c r="AB203" s="45" t="str">
        <f t="shared" si="59"/>
        <v/>
      </c>
      <c r="AC203" s="45" t="str">
        <f t="shared" si="60"/>
        <v>= 13 11</v>
      </c>
      <c r="AD203" s="45" t="str">
        <f t="shared" si="61"/>
        <v/>
      </c>
    </row>
    <row r="204" spans="1:30" s="45" customFormat="1" ht="13.8" x14ac:dyDescent="0.25">
      <c r="A204" s="71">
        <v>9108</v>
      </c>
      <c r="B204" s="72" t="s">
        <v>182</v>
      </c>
      <c r="C204" s="44">
        <v>0</v>
      </c>
      <c r="D204" s="150">
        <v>0</v>
      </c>
      <c r="E204" s="44">
        <v>0</v>
      </c>
      <c r="F204" s="151"/>
      <c r="G204" s="55">
        <f t="shared" si="51"/>
        <v>0</v>
      </c>
      <c r="H204" s="55">
        <f t="shared" si="52"/>
        <v>0</v>
      </c>
      <c r="I204" s="56">
        <f t="shared" si="53"/>
        <v>1</v>
      </c>
      <c r="J204" s="57">
        <f t="shared" si="54"/>
        <v>1</v>
      </c>
      <c r="K204" s="58">
        <f t="shared" si="62"/>
        <v>1</v>
      </c>
      <c r="L204" s="59"/>
      <c r="M204" s="59"/>
      <c r="O204" s="45">
        <f t="shared" si="55"/>
        <v>0</v>
      </c>
      <c r="P204" s="200">
        <v>9108</v>
      </c>
      <c r="Q204" s="200" t="s">
        <v>182</v>
      </c>
      <c r="R204" s="202">
        <v>0</v>
      </c>
      <c r="S204" s="202">
        <v>0</v>
      </c>
      <c r="T204" s="201"/>
      <c r="U204" s="201">
        <v>0</v>
      </c>
      <c r="V204" s="201">
        <f t="shared" si="56"/>
        <v>0</v>
      </c>
      <c r="W204" s="201">
        <v>0</v>
      </c>
      <c r="X204" s="201">
        <f t="shared" si="57"/>
        <v>0</v>
      </c>
      <c r="AA204" s="45" t="str">
        <f t="shared" si="58"/>
        <v/>
      </c>
      <c r="AB204" s="45" t="str">
        <f t="shared" si="59"/>
        <v/>
      </c>
      <c r="AC204" s="45" t="str">
        <f t="shared" si="60"/>
        <v>= 13 11</v>
      </c>
      <c r="AD204" s="45" t="str">
        <f t="shared" si="61"/>
        <v/>
      </c>
    </row>
    <row r="205" spans="1:30" s="45" customFormat="1" ht="13.8" x14ac:dyDescent="0.25">
      <c r="A205" s="71">
        <v>9109</v>
      </c>
      <c r="B205" s="72" t="s">
        <v>89</v>
      </c>
      <c r="C205" s="44">
        <v>17695374</v>
      </c>
      <c r="D205" s="150">
        <v>0</v>
      </c>
      <c r="E205" s="44">
        <v>0</v>
      </c>
      <c r="F205" s="151"/>
      <c r="G205" s="55">
        <f t="shared" si="51"/>
        <v>17695374</v>
      </c>
      <c r="H205" s="55">
        <f t="shared" si="52"/>
        <v>0</v>
      </c>
      <c r="I205" s="56">
        <f t="shared" si="53"/>
        <v>1</v>
      </c>
      <c r="J205" s="57">
        <f t="shared" si="54"/>
        <v>1</v>
      </c>
      <c r="K205" s="58">
        <f t="shared" si="62"/>
        <v>1</v>
      </c>
      <c r="L205" s="59"/>
      <c r="M205" s="59"/>
      <c r="O205" s="45">
        <f t="shared" si="55"/>
        <v>0</v>
      </c>
      <c r="P205" s="200">
        <v>9109</v>
      </c>
      <c r="Q205" s="200" t="s">
        <v>89</v>
      </c>
      <c r="R205" s="202">
        <v>17695374</v>
      </c>
      <c r="S205" s="202">
        <v>0</v>
      </c>
      <c r="T205" s="201"/>
      <c r="U205" s="201">
        <v>17695374</v>
      </c>
      <c r="V205" s="201">
        <f t="shared" si="56"/>
        <v>0</v>
      </c>
      <c r="W205" s="201">
        <v>0</v>
      </c>
      <c r="X205" s="201">
        <f t="shared" si="57"/>
        <v>0</v>
      </c>
      <c r="AA205" s="45" t="str">
        <f t="shared" si="58"/>
        <v/>
      </c>
      <c r="AB205" s="45" t="str">
        <f t="shared" si="59"/>
        <v>Mayor 11</v>
      </c>
      <c r="AC205" s="45" t="str">
        <f t="shared" si="60"/>
        <v/>
      </c>
      <c r="AD205" s="45" t="str">
        <f t="shared" si="61"/>
        <v>Extingue en 13</v>
      </c>
    </row>
    <row r="206" spans="1:30" s="45" customFormat="1" ht="13.8" x14ac:dyDescent="0.25">
      <c r="A206" s="71">
        <v>9110</v>
      </c>
      <c r="B206" s="72" t="s">
        <v>322</v>
      </c>
      <c r="C206" s="44">
        <v>0</v>
      </c>
      <c r="D206" s="150">
        <v>0</v>
      </c>
      <c r="E206" s="44">
        <v>0</v>
      </c>
      <c r="F206" s="151"/>
      <c r="G206" s="55">
        <f t="shared" si="51"/>
        <v>0</v>
      </c>
      <c r="H206" s="55">
        <f t="shared" si="52"/>
        <v>0</v>
      </c>
      <c r="I206" s="56">
        <f t="shared" si="53"/>
        <v>1</v>
      </c>
      <c r="J206" s="57">
        <f t="shared" si="54"/>
        <v>1</v>
      </c>
      <c r="K206" s="58">
        <f t="shared" si="62"/>
        <v>1</v>
      </c>
      <c r="L206" s="59"/>
      <c r="M206" s="59"/>
      <c r="O206" s="45">
        <f t="shared" si="55"/>
        <v>0</v>
      </c>
      <c r="P206" s="200">
        <v>9110</v>
      </c>
      <c r="Q206" s="200" t="s">
        <v>322</v>
      </c>
      <c r="R206" s="202">
        <v>0</v>
      </c>
      <c r="S206" s="202">
        <v>0</v>
      </c>
      <c r="T206" s="201"/>
      <c r="U206" s="201">
        <v>0</v>
      </c>
      <c r="V206" s="201">
        <f t="shared" si="56"/>
        <v>0</v>
      </c>
      <c r="W206" s="201">
        <v>0</v>
      </c>
      <c r="X206" s="201">
        <f t="shared" si="57"/>
        <v>0</v>
      </c>
      <c r="AA206" s="45" t="str">
        <f t="shared" si="58"/>
        <v/>
      </c>
      <c r="AB206" s="45" t="str">
        <f t="shared" si="59"/>
        <v/>
      </c>
      <c r="AC206" s="45" t="str">
        <f t="shared" si="60"/>
        <v>= 13 11</v>
      </c>
      <c r="AD206" s="45" t="str">
        <f t="shared" si="61"/>
        <v/>
      </c>
    </row>
    <row r="207" spans="1:30" s="45" customFormat="1" ht="13.8" x14ac:dyDescent="0.25">
      <c r="A207" s="71">
        <v>9111</v>
      </c>
      <c r="B207" s="72" t="s">
        <v>183</v>
      </c>
      <c r="C207" s="44">
        <v>0</v>
      </c>
      <c r="D207" s="150">
        <v>0</v>
      </c>
      <c r="E207" s="44">
        <v>0</v>
      </c>
      <c r="F207" s="151"/>
      <c r="G207" s="55">
        <f t="shared" si="51"/>
        <v>0</v>
      </c>
      <c r="H207" s="55">
        <f t="shared" si="52"/>
        <v>0</v>
      </c>
      <c r="I207" s="56">
        <f t="shared" si="53"/>
        <v>1</v>
      </c>
      <c r="J207" s="57">
        <f t="shared" si="54"/>
        <v>1</v>
      </c>
      <c r="K207" s="58">
        <f t="shared" si="62"/>
        <v>1</v>
      </c>
      <c r="L207" s="59"/>
      <c r="M207" s="59"/>
      <c r="O207" s="45">
        <f t="shared" si="55"/>
        <v>0</v>
      </c>
      <c r="P207" s="200">
        <v>9111</v>
      </c>
      <c r="Q207" s="200" t="s">
        <v>183</v>
      </c>
      <c r="R207" s="202">
        <v>0</v>
      </c>
      <c r="S207" s="202">
        <v>0</v>
      </c>
      <c r="T207" s="201"/>
      <c r="U207" s="201">
        <v>0</v>
      </c>
      <c r="V207" s="201">
        <f t="shared" si="56"/>
        <v>0</v>
      </c>
      <c r="W207" s="201">
        <v>0</v>
      </c>
      <c r="X207" s="201">
        <f t="shared" si="57"/>
        <v>0</v>
      </c>
      <c r="AA207" s="45" t="str">
        <f t="shared" si="58"/>
        <v/>
      </c>
      <c r="AB207" s="45" t="str">
        <f t="shared" si="59"/>
        <v/>
      </c>
      <c r="AC207" s="45" t="str">
        <f t="shared" si="60"/>
        <v>= 13 11</v>
      </c>
      <c r="AD207" s="45" t="str">
        <f t="shared" si="61"/>
        <v/>
      </c>
    </row>
    <row r="208" spans="1:30" s="45" customFormat="1" ht="13.8" x14ac:dyDescent="0.25">
      <c r="A208" s="71">
        <v>9112</v>
      </c>
      <c r="B208" s="72" t="s">
        <v>130</v>
      </c>
      <c r="C208" s="44">
        <v>0</v>
      </c>
      <c r="D208" s="150">
        <v>0</v>
      </c>
      <c r="E208" s="44">
        <v>0</v>
      </c>
      <c r="F208" s="151"/>
      <c r="G208" s="55">
        <f t="shared" si="51"/>
        <v>0</v>
      </c>
      <c r="H208" s="55">
        <f t="shared" si="52"/>
        <v>0</v>
      </c>
      <c r="I208" s="56">
        <f t="shared" si="53"/>
        <v>1</v>
      </c>
      <c r="J208" s="57">
        <f t="shared" si="54"/>
        <v>1</v>
      </c>
      <c r="K208" s="58">
        <f t="shared" si="62"/>
        <v>1</v>
      </c>
      <c r="L208" s="59"/>
      <c r="M208" s="59"/>
      <c r="O208" s="45">
        <f t="shared" si="55"/>
        <v>0</v>
      </c>
      <c r="P208" s="200">
        <v>9112</v>
      </c>
      <c r="Q208" s="200" t="s">
        <v>130</v>
      </c>
      <c r="R208" s="202">
        <v>0</v>
      </c>
      <c r="S208" s="202">
        <v>0</v>
      </c>
      <c r="T208" s="201"/>
      <c r="U208" s="201">
        <v>0</v>
      </c>
      <c r="V208" s="201">
        <f t="shared" si="56"/>
        <v>0</v>
      </c>
      <c r="W208" s="201">
        <v>0</v>
      </c>
      <c r="X208" s="201">
        <f t="shared" si="57"/>
        <v>0</v>
      </c>
      <c r="AA208" s="45" t="str">
        <f t="shared" si="58"/>
        <v/>
      </c>
      <c r="AB208" s="45" t="str">
        <f t="shared" si="59"/>
        <v/>
      </c>
      <c r="AC208" s="45" t="str">
        <f t="shared" si="60"/>
        <v>= 13 11</v>
      </c>
      <c r="AD208" s="45" t="str">
        <f t="shared" si="61"/>
        <v/>
      </c>
    </row>
    <row r="209" spans="1:30" s="45" customFormat="1" ht="13.8" x14ac:dyDescent="0.25">
      <c r="A209" s="71">
        <v>9113</v>
      </c>
      <c r="B209" s="72" t="s">
        <v>184</v>
      </c>
      <c r="C209" s="44">
        <v>0</v>
      </c>
      <c r="D209" s="150">
        <v>0</v>
      </c>
      <c r="E209" s="44">
        <v>0</v>
      </c>
      <c r="F209" s="151"/>
      <c r="G209" s="55">
        <f t="shared" si="51"/>
        <v>0</v>
      </c>
      <c r="H209" s="55">
        <f t="shared" si="52"/>
        <v>0</v>
      </c>
      <c r="I209" s="56">
        <f t="shared" si="53"/>
        <v>1</v>
      </c>
      <c r="J209" s="57">
        <f t="shared" si="54"/>
        <v>1</v>
      </c>
      <c r="K209" s="58">
        <f t="shared" si="62"/>
        <v>1</v>
      </c>
      <c r="L209" s="59"/>
      <c r="M209" s="59"/>
      <c r="O209" s="45">
        <f t="shared" si="55"/>
        <v>0</v>
      </c>
      <c r="P209" s="200">
        <v>9113</v>
      </c>
      <c r="Q209" s="200" t="s">
        <v>184</v>
      </c>
      <c r="R209" s="202">
        <v>0</v>
      </c>
      <c r="S209" s="202">
        <v>0</v>
      </c>
      <c r="T209" s="201"/>
      <c r="U209" s="201">
        <v>0</v>
      </c>
      <c r="V209" s="201">
        <f t="shared" si="56"/>
        <v>0</v>
      </c>
      <c r="W209" s="201">
        <v>0</v>
      </c>
      <c r="X209" s="201">
        <f t="shared" si="57"/>
        <v>0</v>
      </c>
      <c r="AA209" s="45" t="str">
        <f t="shared" si="58"/>
        <v/>
      </c>
      <c r="AB209" s="45" t="str">
        <f t="shared" si="59"/>
        <v/>
      </c>
      <c r="AC209" s="45" t="str">
        <f t="shared" si="60"/>
        <v>= 13 11</v>
      </c>
      <c r="AD209" s="45" t="str">
        <f t="shared" si="61"/>
        <v/>
      </c>
    </row>
    <row r="210" spans="1:30" s="45" customFormat="1" ht="13.8" x14ac:dyDescent="0.25">
      <c r="A210" s="71">
        <v>9114</v>
      </c>
      <c r="B210" s="72" t="s">
        <v>41</v>
      </c>
      <c r="C210" s="44">
        <v>16430902</v>
      </c>
      <c r="D210" s="213">
        <v>1400554</v>
      </c>
      <c r="E210" s="44">
        <v>0</v>
      </c>
      <c r="F210" s="151"/>
      <c r="G210" s="55">
        <f t="shared" si="51"/>
        <v>16430902</v>
      </c>
      <c r="H210" s="55">
        <f t="shared" si="52"/>
        <v>1400554</v>
      </c>
      <c r="I210" s="56">
        <f t="shared" si="53"/>
        <v>0.75</v>
      </c>
      <c r="J210" s="57">
        <f t="shared" si="54"/>
        <v>0.91476097903815623</v>
      </c>
      <c r="K210" s="58">
        <f>+M210</f>
        <v>0.68616168730004556</v>
      </c>
      <c r="L210" s="58">
        <f>(J210-0)/$J$348</f>
        <v>0.91488224973339416</v>
      </c>
      <c r="M210" s="58">
        <f>L210*I210</f>
        <v>0.68616168730004556</v>
      </c>
      <c r="P210" s="200">
        <v>9114</v>
      </c>
      <c r="Q210" s="200" t="s">
        <v>386</v>
      </c>
      <c r="R210" s="202">
        <v>16430902</v>
      </c>
      <c r="S210" s="202">
        <v>1400554</v>
      </c>
      <c r="T210" s="201"/>
      <c r="U210" s="201">
        <v>16430902</v>
      </c>
      <c r="V210" s="201">
        <f t="shared" si="56"/>
        <v>0</v>
      </c>
      <c r="W210" s="201">
        <v>1400554</v>
      </c>
      <c r="X210" s="201">
        <f t="shared" si="57"/>
        <v>0</v>
      </c>
      <c r="AA210" s="45" t="str">
        <f t="shared" si="58"/>
        <v/>
      </c>
      <c r="AB210" s="45" t="str">
        <f t="shared" si="59"/>
        <v>Mayor 11</v>
      </c>
      <c r="AC210" s="45" t="str">
        <f t="shared" si="60"/>
        <v/>
      </c>
      <c r="AD210" s="45" t="str">
        <f t="shared" si="61"/>
        <v/>
      </c>
    </row>
    <row r="211" spans="1:30" s="45" customFormat="1" ht="13.8" x14ac:dyDescent="0.25">
      <c r="A211" s="71">
        <v>9115</v>
      </c>
      <c r="B211" s="72" t="s">
        <v>14</v>
      </c>
      <c r="C211" s="44">
        <v>0</v>
      </c>
      <c r="D211" s="150">
        <v>0</v>
      </c>
      <c r="E211" s="44">
        <v>0</v>
      </c>
      <c r="F211" s="151"/>
      <c r="G211" s="55">
        <f t="shared" si="51"/>
        <v>0</v>
      </c>
      <c r="H211" s="55">
        <f t="shared" si="52"/>
        <v>0</v>
      </c>
      <c r="I211" s="56">
        <f t="shared" si="53"/>
        <v>1</v>
      </c>
      <c r="J211" s="57">
        <f t="shared" si="54"/>
        <v>1</v>
      </c>
      <c r="K211" s="58">
        <f t="shared" ref="K211:K234" si="63">I211*J211</f>
        <v>1</v>
      </c>
      <c r="L211" s="59"/>
      <c r="M211" s="59"/>
      <c r="P211" s="200">
        <v>9115</v>
      </c>
      <c r="Q211" s="200" t="s">
        <v>373</v>
      </c>
      <c r="R211" s="202">
        <v>0</v>
      </c>
      <c r="S211" s="202">
        <v>0</v>
      </c>
      <c r="T211" s="201"/>
      <c r="U211" s="201">
        <v>0</v>
      </c>
      <c r="V211" s="201">
        <f t="shared" si="56"/>
        <v>0</v>
      </c>
      <c r="W211" s="201">
        <v>0</v>
      </c>
      <c r="X211" s="201">
        <f t="shared" si="57"/>
        <v>0</v>
      </c>
      <c r="AA211" s="45" t="str">
        <f t="shared" si="58"/>
        <v/>
      </c>
      <c r="AB211" s="45" t="str">
        <f t="shared" si="59"/>
        <v/>
      </c>
      <c r="AC211" s="45" t="str">
        <f t="shared" si="60"/>
        <v>= 13 11</v>
      </c>
      <c r="AD211" s="45" t="str">
        <f t="shared" si="61"/>
        <v/>
      </c>
    </row>
    <row r="212" spans="1:30" s="45" customFormat="1" ht="13.8" x14ac:dyDescent="0.25">
      <c r="A212" s="71">
        <v>9116</v>
      </c>
      <c r="B212" s="72" t="s">
        <v>101</v>
      </c>
      <c r="C212" s="44">
        <v>0</v>
      </c>
      <c r="D212" s="150">
        <v>0</v>
      </c>
      <c r="E212" s="44">
        <v>0</v>
      </c>
      <c r="F212" s="151"/>
      <c r="G212" s="55">
        <f t="shared" si="51"/>
        <v>0</v>
      </c>
      <c r="H212" s="55">
        <f t="shared" si="52"/>
        <v>0</v>
      </c>
      <c r="I212" s="56">
        <f t="shared" si="53"/>
        <v>1</v>
      </c>
      <c r="J212" s="57">
        <f t="shared" si="54"/>
        <v>1</v>
      </c>
      <c r="K212" s="58">
        <f t="shared" si="63"/>
        <v>1</v>
      </c>
      <c r="L212" s="59"/>
      <c r="M212" s="59"/>
      <c r="O212" s="45">
        <f>(Q212=B212)-1</f>
        <v>0</v>
      </c>
      <c r="P212" s="200">
        <v>9116</v>
      </c>
      <c r="Q212" s="200" t="s">
        <v>101</v>
      </c>
      <c r="R212" s="202">
        <v>0</v>
      </c>
      <c r="S212" s="202">
        <v>0</v>
      </c>
      <c r="T212" s="201"/>
      <c r="U212" s="201">
        <v>0</v>
      </c>
      <c r="V212" s="201">
        <f t="shared" si="56"/>
        <v>0</v>
      </c>
      <c r="W212" s="201">
        <v>0</v>
      </c>
      <c r="X212" s="201">
        <f t="shared" si="57"/>
        <v>0</v>
      </c>
      <c r="AA212" s="45" t="str">
        <f t="shared" si="58"/>
        <v/>
      </c>
      <c r="AB212" s="45" t="str">
        <f t="shared" si="59"/>
        <v/>
      </c>
      <c r="AC212" s="45" t="str">
        <f t="shared" si="60"/>
        <v>= 13 11</v>
      </c>
      <c r="AD212" s="45" t="str">
        <f t="shared" si="61"/>
        <v/>
      </c>
    </row>
    <row r="213" spans="1:30" s="45" customFormat="1" ht="13.8" x14ac:dyDescent="0.25">
      <c r="A213" s="71">
        <v>9117</v>
      </c>
      <c r="B213" s="72" t="s">
        <v>323</v>
      </c>
      <c r="C213" s="44">
        <v>0</v>
      </c>
      <c r="D213" s="150">
        <v>0</v>
      </c>
      <c r="E213" s="44">
        <v>0</v>
      </c>
      <c r="F213" s="151"/>
      <c r="G213" s="55">
        <f t="shared" si="51"/>
        <v>0</v>
      </c>
      <c r="H213" s="55">
        <f t="shared" si="52"/>
        <v>0</v>
      </c>
      <c r="I213" s="56">
        <f t="shared" si="53"/>
        <v>1</v>
      </c>
      <c r="J213" s="57">
        <f t="shared" si="54"/>
        <v>1</v>
      </c>
      <c r="K213" s="58">
        <f t="shared" si="63"/>
        <v>1</v>
      </c>
      <c r="L213" s="59"/>
      <c r="M213" s="59"/>
      <c r="O213" s="45">
        <f>(Q213=B213)-1</f>
        <v>0</v>
      </c>
      <c r="P213" s="200">
        <v>9117</v>
      </c>
      <c r="Q213" s="200" t="s">
        <v>323</v>
      </c>
      <c r="R213" s="202">
        <v>0</v>
      </c>
      <c r="S213" s="202">
        <v>0</v>
      </c>
      <c r="T213" s="201"/>
      <c r="U213" s="201">
        <v>0</v>
      </c>
      <c r="V213" s="201">
        <f t="shared" si="56"/>
        <v>0</v>
      </c>
      <c r="W213" s="201">
        <v>0</v>
      </c>
      <c r="X213" s="201">
        <f t="shared" si="57"/>
        <v>0</v>
      </c>
      <c r="AA213" s="45" t="str">
        <f t="shared" si="58"/>
        <v/>
      </c>
      <c r="AB213" s="45" t="str">
        <f t="shared" si="59"/>
        <v/>
      </c>
      <c r="AC213" s="45" t="str">
        <f t="shared" si="60"/>
        <v>= 13 11</v>
      </c>
      <c r="AD213" s="45" t="str">
        <f t="shared" si="61"/>
        <v/>
      </c>
    </row>
    <row r="214" spans="1:30" s="45" customFormat="1" ht="13.8" x14ac:dyDescent="0.25">
      <c r="A214" s="71">
        <v>9118</v>
      </c>
      <c r="B214" s="72" t="s">
        <v>220</v>
      </c>
      <c r="C214" s="44">
        <v>0</v>
      </c>
      <c r="D214" s="150">
        <v>0</v>
      </c>
      <c r="E214" s="44">
        <v>0</v>
      </c>
      <c r="F214" s="151"/>
      <c r="G214" s="55">
        <f t="shared" si="51"/>
        <v>0</v>
      </c>
      <c r="H214" s="55">
        <f t="shared" si="52"/>
        <v>0</v>
      </c>
      <c r="I214" s="56">
        <f t="shared" si="53"/>
        <v>1</v>
      </c>
      <c r="J214" s="57">
        <f t="shared" si="54"/>
        <v>1</v>
      </c>
      <c r="K214" s="58">
        <f t="shared" si="63"/>
        <v>1</v>
      </c>
      <c r="L214" s="59"/>
      <c r="M214" s="59"/>
      <c r="P214" s="200">
        <v>9118</v>
      </c>
      <c r="Q214" s="200" t="s">
        <v>362</v>
      </c>
      <c r="R214" s="202">
        <v>0</v>
      </c>
      <c r="S214" s="202">
        <v>0</v>
      </c>
      <c r="T214" s="201"/>
      <c r="U214" s="201">
        <v>0</v>
      </c>
      <c r="V214" s="201">
        <f t="shared" si="56"/>
        <v>0</v>
      </c>
      <c r="W214" s="201">
        <v>0</v>
      </c>
      <c r="X214" s="201">
        <f t="shared" si="57"/>
        <v>0</v>
      </c>
      <c r="AA214" s="45" t="str">
        <f t="shared" si="58"/>
        <v/>
      </c>
      <c r="AB214" s="45" t="str">
        <f t="shared" si="59"/>
        <v/>
      </c>
      <c r="AC214" s="45" t="str">
        <f t="shared" si="60"/>
        <v>= 13 11</v>
      </c>
      <c r="AD214" s="45" t="str">
        <f t="shared" si="61"/>
        <v/>
      </c>
    </row>
    <row r="215" spans="1:30" s="45" customFormat="1" ht="13.8" x14ac:dyDescent="0.25">
      <c r="A215" s="71">
        <v>9119</v>
      </c>
      <c r="B215" s="72" t="s">
        <v>67</v>
      </c>
      <c r="C215" s="44">
        <v>0</v>
      </c>
      <c r="D215" s="150">
        <v>0</v>
      </c>
      <c r="E215" s="44">
        <v>0</v>
      </c>
      <c r="F215" s="151"/>
      <c r="G215" s="55">
        <f t="shared" si="51"/>
        <v>0</v>
      </c>
      <c r="H215" s="55">
        <f t="shared" si="52"/>
        <v>0</v>
      </c>
      <c r="I215" s="56">
        <f t="shared" si="53"/>
        <v>1</v>
      </c>
      <c r="J215" s="57">
        <f t="shared" si="54"/>
        <v>1</v>
      </c>
      <c r="K215" s="58">
        <f t="shared" si="63"/>
        <v>1</v>
      </c>
      <c r="L215" s="59"/>
      <c r="M215" s="59"/>
      <c r="P215" s="200">
        <v>9119</v>
      </c>
      <c r="Q215" s="200" t="s">
        <v>374</v>
      </c>
      <c r="R215" s="202">
        <v>0</v>
      </c>
      <c r="S215" s="202">
        <v>0</v>
      </c>
      <c r="T215" s="201"/>
      <c r="U215" s="201">
        <v>0</v>
      </c>
      <c r="V215" s="201">
        <f t="shared" si="56"/>
        <v>0</v>
      </c>
      <c r="W215" s="201">
        <v>0</v>
      </c>
      <c r="X215" s="201">
        <f t="shared" si="57"/>
        <v>0</v>
      </c>
      <c r="AA215" s="45" t="str">
        <f t="shared" si="58"/>
        <v/>
      </c>
      <c r="AB215" s="45" t="str">
        <f t="shared" si="59"/>
        <v/>
      </c>
      <c r="AC215" s="45" t="str">
        <f t="shared" si="60"/>
        <v>= 13 11</v>
      </c>
      <c r="AD215" s="45" t="str">
        <f t="shared" si="61"/>
        <v/>
      </c>
    </row>
    <row r="216" spans="1:30" s="45" customFormat="1" ht="13.8" x14ac:dyDescent="0.25">
      <c r="A216" s="71">
        <v>9120</v>
      </c>
      <c r="B216" s="72" t="s">
        <v>124</v>
      </c>
      <c r="C216" s="44">
        <v>0</v>
      </c>
      <c r="D216" s="150">
        <v>58299</v>
      </c>
      <c r="E216" s="44">
        <v>0</v>
      </c>
      <c r="F216" s="151"/>
      <c r="G216" s="55">
        <f t="shared" si="51"/>
        <v>0</v>
      </c>
      <c r="H216" s="55">
        <f t="shared" si="52"/>
        <v>58299</v>
      </c>
      <c r="I216" s="56">
        <f t="shared" si="53"/>
        <v>0.75</v>
      </c>
      <c r="J216" s="57">
        <f t="shared" si="54"/>
        <v>0</v>
      </c>
      <c r="K216" s="58">
        <f t="shared" si="63"/>
        <v>0</v>
      </c>
      <c r="L216" s="59"/>
      <c r="M216" s="59"/>
      <c r="O216" s="45">
        <f>(Q216=B216)-1</f>
        <v>0</v>
      </c>
      <c r="P216" s="200">
        <v>9120</v>
      </c>
      <c r="Q216" s="200" t="s">
        <v>124</v>
      </c>
      <c r="R216" s="202">
        <v>0</v>
      </c>
      <c r="S216" s="202">
        <v>58299</v>
      </c>
      <c r="T216" s="201"/>
      <c r="U216" s="201">
        <v>0</v>
      </c>
      <c r="V216" s="201">
        <f t="shared" si="56"/>
        <v>0</v>
      </c>
      <c r="W216" s="201">
        <v>58299</v>
      </c>
      <c r="X216" s="201">
        <f t="shared" si="57"/>
        <v>0</v>
      </c>
      <c r="AA216" s="45" t="str">
        <f t="shared" si="58"/>
        <v>Mayor 13</v>
      </c>
      <c r="AB216" s="45" t="str">
        <f t="shared" si="59"/>
        <v/>
      </c>
      <c r="AC216" s="45" t="str">
        <f t="shared" si="60"/>
        <v/>
      </c>
      <c r="AD216" s="45" t="str">
        <f t="shared" si="61"/>
        <v/>
      </c>
    </row>
    <row r="217" spans="1:30" s="45" customFormat="1" ht="13.8" x14ac:dyDescent="0.25">
      <c r="A217" s="71">
        <v>9121</v>
      </c>
      <c r="B217" s="72" t="s">
        <v>258</v>
      </c>
      <c r="C217" s="44">
        <v>0</v>
      </c>
      <c r="D217" s="150">
        <v>0</v>
      </c>
      <c r="E217" s="44">
        <v>0</v>
      </c>
      <c r="F217" s="151"/>
      <c r="G217" s="55">
        <f t="shared" si="51"/>
        <v>0</v>
      </c>
      <c r="H217" s="55">
        <f t="shared" si="52"/>
        <v>0</v>
      </c>
      <c r="I217" s="56">
        <f t="shared" si="53"/>
        <v>1</v>
      </c>
      <c r="J217" s="57">
        <f t="shared" si="54"/>
        <v>1</v>
      </c>
      <c r="K217" s="58">
        <f t="shared" si="63"/>
        <v>1</v>
      </c>
      <c r="L217" s="59"/>
      <c r="M217" s="59"/>
      <c r="O217" s="45">
        <f>(Q217=B217)-1</f>
        <v>0</v>
      </c>
      <c r="P217" s="200">
        <v>9121</v>
      </c>
      <c r="Q217" s="200" t="s">
        <v>258</v>
      </c>
      <c r="R217" s="202">
        <v>0</v>
      </c>
      <c r="S217" s="202">
        <v>0</v>
      </c>
      <c r="T217" s="201"/>
      <c r="U217" s="201">
        <v>0</v>
      </c>
      <c r="V217" s="201">
        <f t="shared" si="56"/>
        <v>0</v>
      </c>
      <c r="W217" s="201">
        <v>0</v>
      </c>
      <c r="X217" s="201">
        <f t="shared" si="57"/>
        <v>0</v>
      </c>
      <c r="AA217" s="45" t="str">
        <f t="shared" si="58"/>
        <v/>
      </c>
      <c r="AB217" s="45" t="str">
        <f t="shared" si="59"/>
        <v/>
      </c>
      <c r="AC217" s="45" t="str">
        <f t="shared" si="60"/>
        <v>= 13 11</v>
      </c>
      <c r="AD217" s="45" t="str">
        <f t="shared" si="61"/>
        <v/>
      </c>
    </row>
    <row r="218" spans="1:30" s="45" customFormat="1" ht="13.8" x14ac:dyDescent="0.25">
      <c r="A218" s="71">
        <v>9201</v>
      </c>
      <c r="B218" s="72" t="s">
        <v>100</v>
      </c>
      <c r="C218" s="44">
        <v>0</v>
      </c>
      <c r="D218" s="150">
        <v>1883760</v>
      </c>
      <c r="E218" s="44">
        <v>0</v>
      </c>
      <c r="F218" s="151"/>
      <c r="G218" s="55">
        <f t="shared" si="51"/>
        <v>0</v>
      </c>
      <c r="H218" s="55">
        <f t="shared" si="52"/>
        <v>1883760</v>
      </c>
      <c r="I218" s="56">
        <f t="shared" si="53"/>
        <v>0.75</v>
      </c>
      <c r="J218" s="57">
        <f t="shared" si="54"/>
        <v>0</v>
      </c>
      <c r="K218" s="58">
        <f t="shared" si="63"/>
        <v>0</v>
      </c>
      <c r="L218" s="59"/>
      <c r="M218" s="59"/>
      <c r="O218" s="45">
        <f>(Q218=B218)-1</f>
        <v>0</v>
      </c>
      <c r="P218" s="200">
        <v>9201</v>
      </c>
      <c r="Q218" s="200" t="s">
        <v>100</v>
      </c>
      <c r="R218" s="202">
        <v>0</v>
      </c>
      <c r="S218" s="202">
        <v>1883760</v>
      </c>
      <c r="T218" s="201"/>
      <c r="U218" s="201">
        <v>0</v>
      </c>
      <c r="V218" s="201">
        <f t="shared" si="56"/>
        <v>0</v>
      </c>
      <c r="W218" s="201">
        <v>1883760</v>
      </c>
      <c r="X218" s="201">
        <f t="shared" si="57"/>
        <v>0</v>
      </c>
      <c r="AA218" s="45" t="str">
        <f t="shared" si="58"/>
        <v>Mayor 13</v>
      </c>
      <c r="AB218" s="45" t="str">
        <f t="shared" si="59"/>
        <v/>
      </c>
      <c r="AC218" s="45" t="str">
        <f t="shared" si="60"/>
        <v/>
      </c>
      <c r="AD218" s="45" t="str">
        <f t="shared" si="61"/>
        <v/>
      </c>
    </row>
    <row r="219" spans="1:30" s="45" customFormat="1" ht="13.8" x14ac:dyDescent="0.25">
      <c r="A219" s="71">
        <v>9202</v>
      </c>
      <c r="B219" s="72" t="s">
        <v>49</v>
      </c>
      <c r="C219" s="44">
        <v>34436386</v>
      </c>
      <c r="D219" s="150">
        <v>0</v>
      </c>
      <c r="E219" s="44">
        <v>0</v>
      </c>
      <c r="F219" s="151"/>
      <c r="G219" s="55">
        <f t="shared" si="51"/>
        <v>34436386</v>
      </c>
      <c r="H219" s="55">
        <f t="shared" si="52"/>
        <v>0</v>
      </c>
      <c r="I219" s="56">
        <f t="shared" si="53"/>
        <v>1</v>
      </c>
      <c r="J219" s="57">
        <f t="shared" si="54"/>
        <v>1</v>
      </c>
      <c r="K219" s="58">
        <f t="shared" si="63"/>
        <v>1</v>
      </c>
      <c r="L219" s="59"/>
      <c r="M219" s="59"/>
      <c r="O219" s="45">
        <f>(Q219=B219)-1</f>
        <v>0</v>
      </c>
      <c r="P219" s="200">
        <v>9202</v>
      </c>
      <c r="Q219" s="200" t="s">
        <v>49</v>
      </c>
      <c r="R219" s="202">
        <v>34436386</v>
      </c>
      <c r="S219" s="202">
        <v>0</v>
      </c>
      <c r="T219" s="201"/>
      <c r="U219" s="201">
        <v>34436386</v>
      </c>
      <c r="V219" s="201">
        <f t="shared" si="56"/>
        <v>0</v>
      </c>
      <c r="W219" s="201">
        <v>0</v>
      </c>
      <c r="X219" s="201">
        <f t="shared" si="57"/>
        <v>0</v>
      </c>
      <c r="AA219" s="45" t="str">
        <f t="shared" si="58"/>
        <v/>
      </c>
      <c r="AB219" s="45" t="str">
        <f t="shared" si="59"/>
        <v>Mayor 11</v>
      </c>
      <c r="AC219" s="45" t="str">
        <f t="shared" si="60"/>
        <v/>
      </c>
      <c r="AD219" s="45" t="str">
        <f t="shared" si="61"/>
        <v>Extingue en 13</v>
      </c>
    </row>
    <row r="220" spans="1:30" s="45" customFormat="1" ht="13.8" x14ac:dyDescent="0.25">
      <c r="A220" s="71">
        <v>9203</v>
      </c>
      <c r="B220" s="72" t="s">
        <v>238</v>
      </c>
      <c r="C220" s="44">
        <v>0</v>
      </c>
      <c r="D220" s="150">
        <v>10181120</v>
      </c>
      <c r="E220" s="44">
        <v>0</v>
      </c>
      <c r="F220" s="151"/>
      <c r="G220" s="55">
        <f t="shared" si="51"/>
        <v>0</v>
      </c>
      <c r="H220" s="55">
        <f t="shared" si="52"/>
        <v>10181120</v>
      </c>
      <c r="I220" s="56">
        <f t="shared" si="53"/>
        <v>0.75</v>
      </c>
      <c r="J220" s="57">
        <f t="shared" si="54"/>
        <v>0</v>
      </c>
      <c r="K220" s="58">
        <f t="shared" si="63"/>
        <v>0</v>
      </c>
      <c r="L220" s="59"/>
      <c r="M220" s="59"/>
      <c r="P220" s="200">
        <v>9203</v>
      </c>
      <c r="Q220" s="200" t="s">
        <v>420</v>
      </c>
      <c r="R220" s="202">
        <v>0</v>
      </c>
      <c r="S220" s="202">
        <v>10181120</v>
      </c>
      <c r="T220" s="201"/>
      <c r="U220" s="201">
        <v>0</v>
      </c>
      <c r="V220" s="201">
        <f t="shared" si="56"/>
        <v>0</v>
      </c>
      <c r="W220" s="201">
        <v>10181120</v>
      </c>
      <c r="X220" s="201">
        <f t="shared" si="57"/>
        <v>0</v>
      </c>
      <c r="AA220" s="45" t="str">
        <f t="shared" si="58"/>
        <v>Mayor 13</v>
      </c>
      <c r="AB220" s="45" t="str">
        <f t="shared" si="59"/>
        <v/>
      </c>
      <c r="AC220" s="45" t="str">
        <f t="shared" si="60"/>
        <v/>
      </c>
      <c r="AD220" s="45" t="str">
        <f t="shared" si="61"/>
        <v/>
      </c>
    </row>
    <row r="221" spans="1:30" s="45" customFormat="1" ht="13.8" x14ac:dyDescent="0.25">
      <c r="A221" s="71">
        <v>9204</v>
      </c>
      <c r="B221" s="72" t="s">
        <v>185</v>
      </c>
      <c r="C221" s="44">
        <v>5127294</v>
      </c>
      <c r="D221" s="150">
        <v>7748126</v>
      </c>
      <c r="E221" s="44">
        <v>0</v>
      </c>
      <c r="F221" s="151"/>
      <c r="G221" s="55">
        <f t="shared" si="51"/>
        <v>5127294</v>
      </c>
      <c r="H221" s="55">
        <f t="shared" si="52"/>
        <v>7748126</v>
      </c>
      <c r="I221" s="56">
        <f t="shared" si="53"/>
        <v>0.75</v>
      </c>
      <c r="J221" s="57">
        <f t="shared" si="54"/>
        <v>0</v>
      </c>
      <c r="K221" s="58">
        <f t="shared" si="63"/>
        <v>0</v>
      </c>
      <c r="L221" s="59"/>
      <c r="M221" s="59"/>
      <c r="O221" s="45">
        <f>(Q221=B221)-1</f>
        <v>0</v>
      </c>
      <c r="P221" s="200">
        <v>9204</v>
      </c>
      <c r="Q221" s="200" t="s">
        <v>185</v>
      </c>
      <c r="R221" s="202">
        <v>5127294</v>
      </c>
      <c r="S221" s="202">
        <v>7748126</v>
      </c>
      <c r="T221" s="201"/>
      <c r="U221" s="201">
        <v>5127294</v>
      </c>
      <c r="V221" s="201">
        <f t="shared" si="56"/>
        <v>0</v>
      </c>
      <c r="W221" s="201">
        <v>7748126</v>
      </c>
      <c r="X221" s="201">
        <f t="shared" si="57"/>
        <v>0</v>
      </c>
      <c r="AA221" s="45" t="str">
        <f t="shared" si="58"/>
        <v>Mayor 13</v>
      </c>
      <c r="AB221" s="45" t="str">
        <f t="shared" si="59"/>
        <v/>
      </c>
      <c r="AC221" s="45" t="str">
        <f t="shared" si="60"/>
        <v/>
      </c>
      <c r="AD221" s="45" t="str">
        <f t="shared" si="61"/>
        <v/>
      </c>
    </row>
    <row r="222" spans="1:30" s="45" customFormat="1" ht="13.8" x14ac:dyDescent="0.25">
      <c r="A222" s="71">
        <v>9205</v>
      </c>
      <c r="B222" s="72" t="s">
        <v>145</v>
      </c>
      <c r="C222" s="44">
        <v>0</v>
      </c>
      <c r="D222" s="150">
        <v>0</v>
      </c>
      <c r="E222" s="44">
        <v>0</v>
      </c>
      <c r="F222" s="151"/>
      <c r="G222" s="55">
        <f t="shared" si="51"/>
        <v>0</v>
      </c>
      <c r="H222" s="55">
        <f t="shared" si="52"/>
        <v>0</v>
      </c>
      <c r="I222" s="56">
        <f t="shared" si="53"/>
        <v>1</v>
      </c>
      <c r="J222" s="57">
        <f t="shared" si="54"/>
        <v>1</v>
      </c>
      <c r="K222" s="58">
        <f t="shared" si="63"/>
        <v>1</v>
      </c>
      <c r="L222" s="59"/>
      <c r="M222" s="59"/>
      <c r="O222" s="45">
        <f>(Q222=B222)-1</f>
        <v>0</v>
      </c>
      <c r="P222" s="200">
        <v>9205</v>
      </c>
      <c r="Q222" s="200" t="s">
        <v>145</v>
      </c>
      <c r="R222" s="202">
        <v>0</v>
      </c>
      <c r="S222" s="202">
        <v>0</v>
      </c>
      <c r="T222" s="201"/>
      <c r="U222" s="201">
        <v>0</v>
      </c>
      <c r="V222" s="201">
        <f t="shared" si="56"/>
        <v>0</v>
      </c>
      <c r="W222" s="201">
        <v>0</v>
      </c>
      <c r="X222" s="201">
        <f t="shared" si="57"/>
        <v>0</v>
      </c>
      <c r="AA222" s="45" t="str">
        <f t="shared" si="58"/>
        <v/>
      </c>
      <c r="AB222" s="45" t="str">
        <f t="shared" si="59"/>
        <v/>
      </c>
      <c r="AC222" s="45" t="str">
        <f t="shared" si="60"/>
        <v>= 13 11</v>
      </c>
      <c r="AD222" s="45" t="str">
        <f t="shared" si="61"/>
        <v/>
      </c>
    </row>
    <row r="223" spans="1:30" s="45" customFormat="1" ht="13.8" x14ac:dyDescent="0.25">
      <c r="A223" s="71">
        <v>9206</v>
      </c>
      <c r="B223" s="72" t="s">
        <v>11</v>
      </c>
      <c r="C223" s="44">
        <v>0</v>
      </c>
      <c r="D223" s="150">
        <v>0</v>
      </c>
      <c r="E223" s="44">
        <v>0</v>
      </c>
      <c r="F223" s="151"/>
      <c r="G223" s="55">
        <f t="shared" si="51"/>
        <v>0</v>
      </c>
      <c r="H223" s="55">
        <f t="shared" si="52"/>
        <v>0</v>
      </c>
      <c r="I223" s="56">
        <f t="shared" si="53"/>
        <v>1</v>
      </c>
      <c r="J223" s="57">
        <f t="shared" si="54"/>
        <v>1</v>
      </c>
      <c r="K223" s="58">
        <f t="shared" si="63"/>
        <v>1</v>
      </c>
      <c r="L223" s="59"/>
      <c r="M223" s="59"/>
      <c r="O223" s="45">
        <f>(Q223=B223)-1</f>
        <v>0</v>
      </c>
      <c r="P223" s="200">
        <v>9206</v>
      </c>
      <c r="Q223" s="200" t="s">
        <v>11</v>
      </c>
      <c r="R223" s="202">
        <v>0</v>
      </c>
      <c r="S223" s="202">
        <v>0</v>
      </c>
      <c r="T223" s="201"/>
      <c r="U223" s="201">
        <v>0</v>
      </c>
      <c r="V223" s="201">
        <f t="shared" si="56"/>
        <v>0</v>
      </c>
      <c r="W223" s="201">
        <v>0</v>
      </c>
      <c r="X223" s="201">
        <f t="shared" si="57"/>
        <v>0</v>
      </c>
      <c r="AA223" s="45" t="str">
        <f t="shared" si="58"/>
        <v/>
      </c>
      <c r="AB223" s="45" t="str">
        <f t="shared" si="59"/>
        <v/>
      </c>
      <c r="AC223" s="45" t="str">
        <f t="shared" si="60"/>
        <v>= 13 11</v>
      </c>
      <c r="AD223" s="45" t="str">
        <f t="shared" si="61"/>
        <v/>
      </c>
    </row>
    <row r="224" spans="1:30" s="45" customFormat="1" ht="13.8" x14ac:dyDescent="0.25">
      <c r="A224" s="71">
        <v>9207</v>
      </c>
      <c r="B224" s="72" t="s">
        <v>149</v>
      </c>
      <c r="C224" s="44">
        <v>0</v>
      </c>
      <c r="D224" s="150">
        <v>7177029</v>
      </c>
      <c r="E224" s="44">
        <v>0</v>
      </c>
      <c r="F224" s="151"/>
      <c r="G224" s="55">
        <f t="shared" si="51"/>
        <v>0</v>
      </c>
      <c r="H224" s="55">
        <f t="shared" si="52"/>
        <v>7177029</v>
      </c>
      <c r="I224" s="56">
        <f t="shared" si="53"/>
        <v>0.75</v>
      </c>
      <c r="J224" s="57">
        <f t="shared" si="54"/>
        <v>0</v>
      </c>
      <c r="K224" s="58">
        <f t="shared" si="63"/>
        <v>0</v>
      </c>
      <c r="L224" s="59"/>
      <c r="M224" s="59"/>
      <c r="O224" s="45">
        <f>(Q224=B224)-1</f>
        <v>0</v>
      </c>
      <c r="P224" s="200">
        <v>9207</v>
      </c>
      <c r="Q224" s="200" t="s">
        <v>149</v>
      </c>
      <c r="R224" s="202">
        <v>0</v>
      </c>
      <c r="S224" s="202">
        <v>7177029</v>
      </c>
      <c r="T224" s="201"/>
      <c r="U224" s="201">
        <v>0</v>
      </c>
      <c r="V224" s="201">
        <f t="shared" si="56"/>
        <v>0</v>
      </c>
      <c r="W224" s="201">
        <v>7177029</v>
      </c>
      <c r="X224" s="201">
        <f t="shared" si="57"/>
        <v>0</v>
      </c>
      <c r="AA224" s="45" t="str">
        <f t="shared" si="58"/>
        <v>Mayor 13</v>
      </c>
      <c r="AB224" s="45" t="str">
        <f t="shared" si="59"/>
        <v/>
      </c>
      <c r="AC224" s="45" t="str">
        <f t="shared" si="60"/>
        <v/>
      </c>
      <c r="AD224" s="45" t="str">
        <f t="shared" si="61"/>
        <v/>
      </c>
    </row>
    <row r="225" spans="1:30" s="45" customFormat="1" ht="13.8" x14ac:dyDescent="0.25">
      <c r="A225" s="71">
        <v>9208</v>
      </c>
      <c r="B225" s="72" t="s">
        <v>132</v>
      </c>
      <c r="C225" s="44">
        <v>0</v>
      </c>
      <c r="D225" s="150">
        <v>0</v>
      </c>
      <c r="E225" s="44">
        <v>0</v>
      </c>
      <c r="F225" s="151"/>
      <c r="G225" s="55">
        <f t="shared" si="51"/>
        <v>0</v>
      </c>
      <c r="H225" s="55">
        <f t="shared" si="52"/>
        <v>0</v>
      </c>
      <c r="I225" s="56">
        <f t="shared" si="53"/>
        <v>1</v>
      </c>
      <c r="J225" s="57">
        <f t="shared" si="54"/>
        <v>1</v>
      </c>
      <c r="K225" s="58">
        <f t="shared" si="63"/>
        <v>1</v>
      </c>
      <c r="L225" s="59"/>
      <c r="M225" s="59"/>
      <c r="P225" s="200">
        <v>9208</v>
      </c>
      <c r="Q225" s="200" t="s">
        <v>363</v>
      </c>
      <c r="R225" s="202">
        <v>0</v>
      </c>
      <c r="S225" s="202">
        <v>0</v>
      </c>
      <c r="T225" s="201"/>
      <c r="U225" s="201">
        <v>0</v>
      </c>
      <c r="V225" s="201">
        <f t="shared" si="56"/>
        <v>0</v>
      </c>
      <c r="W225" s="201">
        <v>0</v>
      </c>
      <c r="X225" s="201">
        <f t="shared" si="57"/>
        <v>0</v>
      </c>
      <c r="AA225" s="45" t="str">
        <f t="shared" si="58"/>
        <v/>
      </c>
      <c r="AB225" s="45" t="str">
        <f t="shared" si="59"/>
        <v/>
      </c>
      <c r="AC225" s="45" t="str">
        <f t="shared" si="60"/>
        <v>= 13 11</v>
      </c>
      <c r="AD225" s="45" t="str">
        <f t="shared" si="61"/>
        <v/>
      </c>
    </row>
    <row r="226" spans="1:30" s="45" customFormat="1" ht="13.8" x14ac:dyDescent="0.25">
      <c r="A226" s="71">
        <v>9209</v>
      </c>
      <c r="B226" s="72" t="s">
        <v>324</v>
      </c>
      <c r="C226" s="44">
        <v>0</v>
      </c>
      <c r="D226" s="150">
        <v>0</v>
      </c>
      <c r="E226" s="44">
        <v>0</v>
      </c>
      <c r="F226" s="151"/>
      <c r="G226" s="55">
        <f t="shared" si="51"/>
        <v>0</v>
      </c>
      <c r="H226" s="55">
        <f t="shared" si="52"/>
        <v>0</v>
      </c>
      <c r="I226" s="56">
        <f t="shared" si="53"/>
        <v>1</v>
      </c>
      <c r="J226" s="57">
        <f t="shared" si="54"/>
        <v>1</v>
      </c>
      <c r="K226" s="58">
        <f t="shared" si="63"/>
        <v>1</v>
      </c>
      <c r="L226" s="59"/>
      <c r="M226" s="59"/>
      <c r="O226" s="45">
        <f>(Q226=B226)-1</f>
        <v>0</v>
      </c>
      <c r="P226" s="200">
        <v>9209</v>
      </c>
      <c r="Q226" s="200" t="s">
        <v>324</v>
      </c>
      <c r="R226" s="202">
        <v>0</v>
      </c>
      <c r="S226" s="202">
        <v>0</v>
      </c>
      <c r="T226" s="201"/>
      <c r="U226" s="201">
        <v>0</v>
      </c>
      <c r="V226" s="201">
        <f t="shared" si="56"/>
        <v>0</v>
      </c>
      <c r="W226" s="201">
        <v>0</v>
      </c>
      <c r="X226" s="201">
        <f t="shared" si="57"/>
        <v>0</v>
      </c>
      <c r="AA226" s="45" t="str">
        <f t="shared" si="58"/>
        <v/>
      </c>
      <c r="AB226" s="45" t="str">
        <f t="shared" si="59"/>
        <v/>
      </c>
      <c r="AC226" s="45" t="str">
        <f t="shared" si="60"/>
        <v>= 13 11</v>
      </c>
      <c r="AD226" s="45" t="str">
        <f t="shared" si="61"/>
        <v/>
      </c>
    </row>
    <row r="227" spans="1:30" s="45" customFormat="1" ht="13.8" x14ac:dyDescent="0.25">
      <c r="A227" s="71">
        <v>9210</v>
      </c>
      <c r="B227" s="72" t="s">
        <v>419</v>
      </c>
      <c r="C227" s="44">
        <v>0</v>
      </c>
      <c r="D227" s="150">
        <v>0</v>
      </c>
      <c r="E227" s="44">
        <v>0</v>
      </c>
      <c r="F227" s="151"/>
      <c r="G227" s="55">
        <f t="shared" si="51"/>
        <v>0</v>
      </c>
      <c r="H227" s="55">
        <f t="shared" si="52"/>
        <v>0</v>
      </c>
      <c r="I227" s="56">
        <f t="shared" si="53"/>
        <v>1</v>
      </c>
      <c r="J227" s="57">
        <f t="shared" si="54"/>
        <v>1</v>
      </c>
      <c r="K227" s="58">
        <f t="shared" si="63"/>
        <v>1</v>
      </c>
      <c r="L227" s="59"/>
      <c r="M227" s="59"/>
      <c r="O227" s="45">
        <f>(Q227=B227)-1</f>
        <v>0</v>
      </c>
      <c r="P227" s="200">
        <v>9210</v>
      </c>
      <c r="Q227" s="200" t="s">
        <v>419</v>
      </c>
      <c r="R227" s="202">
        <v>0</v>
      </c>
      <c r="S227" s="202">
        <v>0</v>
      </c>
      <c r="T227" s="201"/>
      <c r="U227" s="201">
        <v>0</v>
      </c>
      <c r="V227" s="201">
        <f t="shared" si="56"/>
        <v>0</v>
      </c>
      <c r="W227" s="201">
        <v>0</v>
      </c>
      <c r="X227" s="201">
        <f t="shared" si="57"/>
        <v>0</v>
      </c>
      <c r="AA227" s="45" t="str">
        <f t="shared" si="58"/>
        <v/>
      </c>
      <c r="AB227" s="45" t="str">
        <f t="shared" si="59"/>
        <v/>
      </c>
      <c r="AC227" s="45" t="str">
        <f t="shared" si="60"/>
        <v>= 13 11</v>
      </c>
      <c r="AD227" s="45" t="str">
        <f t="shared" si="61"/>
        <v/>
      </c>
    </row>
    <row r="228" spans="1:30" s="45" customFormat="1" ht="13.8" x14ac:dyDescent="0.25">
      <c r="A228" s="71">
        <v>9211</v>
      </c>
      <c r="B228" s="72" t="s">
        <v>151</v>
      </c>
      <c r="C228" s="44">
        <v>3657842</v>
      </c>
      <c r="D228" s="150">
        <v>0</v>
      </c>
      <c r="E228" s="44">
        <v>0</v>
      </c>
      <c r="F228" s="151"/>
      <c r="G228" s="55">
        <f t="shared" si="51"/>
        <v>3657842</v>
      </c>
      <c r="H228" s="55">
        <f t="shared" si="52"/>
        <v>0</v>
      </c>
      <c r="I228" s="56">
        <f t="shared" si="53"/>
        <v>1</v>
      </c>
      <c r="J228" s="57">
        <f t="shared" si="54"/>
        <v>1</v>
      </c>
      <c r="K228" s="58">
        <f t="shared" si="63"/>
        <v>1</v>
      </c>
      <c r="L228" s="59"/>
      <c r="M228" s="59"/>
      <c r="O228" s="45">
        <f>(Q228=B228)-1</f>
        <v>0</v>
      </c>
      <c r="P228" s="200">
        <v>9211</v>
      </c>
      <c r="Q228" s="200" t="s">
        <v>151</v>
      </c>
      <c r="R228" s="202">
        <v>3657842</v>
      </c>
      <c r="S228" s="202">
        <v>0</v>
      </c>
      <c r="T228" s="201"/>
      <c r="U228" s="201">
        <v>3657842</v>
      </c>
      <c r="V228" s="201">
        <f t="shared" si="56"/>
        <v>0</v>
      </c>
      <c r="W228" s="201">
        <v>0</v>
      </c>
      <c r="X228" s="201">
        <f t="shared" si="57"/>
        <v>0</v>
      </c>
      <c r="AA228" s="45" t="str">
        <f t="shared" si="58"/>
        <v/>
      </c>
      <c r="AB228" s="45" t="str">
        <f t="shared" si="59"/>
        <v>Mayor 11</v>
      </c>
      <c r="AC228" s="45" t="str">
        <f t="shared" si="60"/>
        <v/>
      </c>
      <c r="AD228" s="45" t="str">
        <f t="shared" si="61"/>
        <v>Extingue en 13</v>
      </c>
    </row>
    <row r="229" spans="1:30" s="45" customFormat="1" ht="13.8" x14ac:dyDescent="0.25">
      <c r="A229" s="71">
        <v>10101</v>
      </c>
      <c r="B229" s="72" t="s">
        <v>229</v>
      </c>
      <c r="C229" s="44">
        <v>0</v>
      </c>
      <c r="D229" s="150">
        <v>0</v>
      </c>
      <c r="E229" s="44">
        <v>0</v>
      </c>
      <c r="F229" s="151"/>
      <c r="G229" s="55">
        <f t="shared" si="51"/>
        <v>0</v>
      </c>
      <c r="H229" s="55">
        <f t="shared" si="52"/>
        <v>0</v>
      </c>
      <c r="I229" s="56">
        <f t="shared" si="53"/>
        <v>1</v>
      </c>
      <c r="J229" s="57">
        <f t="shared" si="54"/>
        <v>1</v>
      </c>
      <c r="K229" s="58">
        <f t="shared" si="63"/>
        <v>1</v>
      </c>
      <c r="L229" s="59"/>
      <c r="M229" s="59"/>
      <c r="O229" s="45">
        <f>(Q229=B229)-1</f>
        <v>0</v>
      </c>
      <c r="P229" s="200">
        <v>10101</v>
      </c>
      <c r="Q229" s="200" t="s">
        <v>229</v>
      </c>
      <c r="R229" s="202">
        <v>0</v>
      </c>
      <c r="S229" s="202">
        <v>0</v>
      </c>
      <c r="T229" s="201"/>
      <c r="U229" s="201">
        <v>0</v>
      </c>
      <c r="V229" s="201">
        <f t="shared" si="56"/>
        <v>0</v>
      </c>
      <c r="W229" s="201">
        <v>0</v>
      </c>
      <c r="X229" s="201">
        <f t="shared" si="57"/>
        <v>0</v>
      </c>
      <c r="AA229" s="45" t="str">
        <f t="shared" si="58"/>
        <v/>
      </c>
      <c r="AB229" s="45" t="str">
        <f t="shared" si="59"/>
        <v/>
      </c>
      <c r="AC229" s="45" t="str">
        <f t="shared" si="60"/>
        <v>= 13 11</v>
      </c>
      <c r="AD229" s="45" t="str">
        <f t="shared" si="61"/>
        <v/>
      </c>
    </row>
    <row r="230" spans="1:30" s="45" customFormat="1" ht="13.8" x14ac:dyDescent="0.25">
      <c r="A230" s="71">
        <v>10102</v>
      </c>
      <c r="B230" s="72" t="s">
        <v>37</v>
      </c>
      <c r="C230" s="44">
        <v>0</v>
      </c>
      <c r="D230" s="150">
        <v>0</v>
      </c>
      <c r="E230" s="44">
        <v>0</v>
      </c>
      <c r="F230" s="151"/>
      <c r="G230" s="55">
        <f t="shared" si="51"/>
        <v>0</v>
      </c>
      <c r="H230" s="55">
        <f t="shared" si="52"/>
        <v>0</v>
      </c>
      <c r="I230" s="56">
        <f t="shared" si="53"/>
        <v>1</v>
      </c>
      <c r="J230" s="57">
        <f t="shared" si="54"/>
        <v>1</v>
      </c>
      <c r="K230" s="58">
        <f t="shared" si="63"/>
        <v>1</v>
      </c>
      <c r="L230" s="59"/>
      <c r="M230" s="59"/>
      <c r="O230" s="45">
        <f>(Q230=B230)-1</f>
        <v>0</v>
      </c>
      <c r="P230" s="200">
        <v>10102</v>
      </c>
      <c r="Q230" s="200" t="s">
        <v>37</v>
      </c>
      <c r="R230" s="202">
        <v>0</v>
      </c>
      <c r="S230" s="202">
        <v>0</v>
      </c>
      <c r="T230" s="201"/>
      <c r="U230" s="201">
        <v>0</v>
      </c>
      <c r="V230" s="201">
        <f t="shared" si="56"/>
        <v>0</v>
      </c>
      <c r="W230" s="201">
        <v>0</v>
      </c>
      <c r="X230" s="201">
        <f t="shared" si="57"/>
        <v>0</v>
      </c>
      <c r="AA230" s="45" t="str">
        <f t="shared" si="58"/>
        <v/>
      </c>
      <c r="AB230" s="45" t="str">
        <f t="shared" si="59"/>
        <v/>
      </c>
      <c r="AC230" s="45" t="str">
        <f t="shared" si="60"/>
        <v>= 13 11</v>
      </c>
      <c r="AD230" s="45" t="str">
        <f t="shared" si="61"/>
        <v/>
      </c>
    </row>
    <row r="231" spans="1:30" s="45" customFormat="1" ht="13.8" x14ac:dyDescent="0.25">
      <c r="A231" s="71">
        <v>10103</v>
      </c>
      <c r="B231" s="72" t="s">
        <v>24</v>
      </c>
      <c r="C231" s="44">
        <v>0</v>
      </c>
      <c r="D231" s="150">
        <v>751970</v>
      </c>
      <c r="E231" s="44">
        <v>0</v>
      </c>
      <c r="F231" s="151"/>
      <c r="G231" s="55">
        <f t="shared" si="51"/>
        <v>0</v>
      </c>
      <c r="H231" s="55">
        <f t="shared" si="52"/>
        <v>751970</v>
      </c>
      <c r="I231" s="56">
        <f t="shared" si="53"/>
        <v>0.75</v>
      </c>
      <c r="J231" s="57">
        <f t="shared" si="54"/>
        <v>0</v>
      </c>
      <c r="K231" s="58">
        <f t="shared" si="63"/>
        <v>0</v>
      </c>
      <c r="L231" s="59"/>
      <c r="M231" s="59"/>
      <c r="P231" s="200">
        <v>10103</v>
      </c>
      <c r="Q231" s="200" t="s">
        <v>375</v>
      </c>
      <c r="R231" s="202">
        <v>0</v>
      </c>
      <c r="S231" s="202">
        <v>751970</v>
      </c>
      <c r="T231" s="201"/>
      <c r="U231" s="201">
        <v>0</v>
      </c>
      <c r="V231" s="201">
        <f t="shared" si="56"/>
        <v>0</v>
      </c>
      <c r="W231" s="201">
        <v>751970</v>
      </c>
      <c r="X231" s="201">
        <f t="shared" si="57"/>
        <v>0</v>
      </c>
      <c r="AA231" s="45" t="str">
        <f t="shared" si="58"/>
        <v>Mayor 13</v>
      </c>
      <c r="AB231" s="45" t="str">
        <f t="shared" si="59"/>
        <v/>
      </c>
      <c r="AC231" s="45" t="str">
        <f t="shared" si="60"/>
        <v/>
      </c>
      <c r="AD231" s="45" t="str">
        <f t="shared" si="61"/>
        <v/>
      </c>
    </row>
    <row r="232" spans="1:30" s="45" customFormat="1" ht="13.8" x14ac:dyDescent="0.25">
      <c r="A232" s="71">
        <v>10104</v>
      </c>
      <c r="B232" s="72" t="s">
        <v>23</v>
      </c>
      <c r="C232" s="44">
        <v>0</v>
      </c>
      <c r="D232" s="150">
        <v>0</v>
      </c>
      <c r="E232" s="44">
        <v>0</v>
      </c>
      <c r="F232" s="151"/>
      <c r="G232" s="55">
        <f t="shared" si="51"/>
        <v>0</v>
      </c>
      <c r="H232" s="55">
        <f t="shared" si="52"/>
        <v>0</v>
      </c>
      <c r="I232" s="56">
        <f t="shared" si="53"/>
        <v>1</v>
      </c>
      <c r="J232" s="57">
        <f t="shared" si="54"/>
        <v>1</v>
      </c>
      <c r="K232" s="58">
        <f t="shared" si="63"/>
        <v>1</v>
      </c>
      <c r="L232" s="59"/>
      <c r="M232" s="59"/>
      <c r="O232" s="45">
        <f>(Q232=B232)-1</f>
        <v>0</v>
      </c>
      <c r="P232" s="200">
        <v>10104</v>
      </c>
      <c r="Q232" s="200" t="s">
        <v>23</v>
      </c>
      <c r="R232" s="202">
        <v>0</v>
      </c>
      <c r="S232" s="202">
        <v>0</v>
      </c>
      <c r="T232" s="201"/>
      <c r="U232" s="201">
        <v>0</v>
      </c>
      <c r="V232" s="201">
        <f t="shared" si="56"/>
        <v>0</v>
      </c>
      <c r="W232" s="201">
        <v>0</v>
      </c>
      <c r="X232" s="201">
        <f t="shared" si="57"/>
        <v>0</v>
      </c>
      <c r="AA232" s="45" t="str">
        <f t="shared" si="58"/>
        <v/>
      </c>
      <c r="AB232" s="45" t="str">
        <f t="shared" si="59"/>
        <v/>
      </c>
      <c r="AC232" s="45" t="str">
        <f t="shared" si="60"/>
        <v>= 13 11</v>
      </c>
      <c r="AD232" s="45" t="str">
        <f t="shared" si="61"/>
        <v/>
      </c>
    </row>
    <row r="233" spans="1:30" s="45" customFormat="1" ht="13.8" x14ac:dyDescent="0.25">
      <c r="A233" s="71">
        <v>10105</v>
      </c>
      <c r="B233" s="72" t="s">
        <v>187</v>
      </c>
      <c r="C233" s="44">
        <v>0</v>
      </c>
      <c r="D233" s="150">
        <v>0</v>
      </c>
      <c r="E233" s="44">
        <v>0</v>
      </c>
      <c r="F233" s="151"/>
      <c r="G233" s="55">
        <f t="shared" si="51"/>
        <v>0</v>
      </c>
      <c r="H233" s="55">
        <f t="shared" si="52"/>
        <v>0</v>
      </c>
      <c r="I233" s="56">
        <f t="shared" si="53"/>
        <v>1</v>
      </c>
      <c r="J233" s="57">
        <f t="shared" si="54"/>
        <v>1</v>
      </c>
      <c r="K233" s="58">
        <f t="shared" si="63"/>
        <v>1</v>
      </c>
      <c r="L233" s="59"/>
      <c r="M233" s="59"/>
      <c r="O233" s="45">
        <f>(Q233=B233)-1</f>
        <v>0</v>
      </c>
      <c r="P233" s="200">
        <v>10105</v>
      </c>
      <c r="Q233" s="200" t="s">
        <v>187</v>
      </c>
      <c r="R233" s="202">
        <v>0</v>
      </c>
      <c r="S233" s="202">
        <v>0</v>
      </c>
      <c r="T233" s="201"/>
      <c r="U233" s="201">
        <v>0</v>
      </c>
      <c r="V233" s="201">
        <f t="shared" si="56"/>
        <v>0</v>
      </c>
      <c r="W233" s="201">
        <v>0</v>
      </c>
      <c r="X233" s="201">
        <f t="shared" si="57"/>
        <v>0</v>
      </c>
      <c r="AA233" s="45" t="str">
        <f t="shared" si="58"/>
        <v/>
      </c>
      <c r="AB233" s="45" t="str">
        <f t="shared" si="59"/>
        <v/>
      </c>
      <c r="AC233" s="45" t="str">
        <f t="shared" si="60"/>
        <v>= 13 11</v>
      </c>
      <c r="AD233" s="45" t="str">
        <f t="shared" si="61"/>
        <v/>
      </c>
    </row>
    <row r="234" spans="1:30" s="45" customFormat="1" ht="13.8" x14ac:dyDescent="0.25">
      <c r="A234" s="71">
        <v>10106</v>
      </c>
      <c r="B234" s="72" t="s">
        <v>188</v>
      </c>
      <c r="C234" s="44">
        <v>0</v>
      </c>
      <c r="D234" s="150">
        <v>0</v>
      </c>
      <c r="E234" s="44">
        <v>0</v>
      </c>
      <c r="F234" s="151"/>
      <c r="G234" s="55">
        <f t="shared" si="51"/>
        <v>0</v>
      </c>
      <c r="H234" s="55">
        <f t="shared" si="52"/>
        <v>0</v>
      </c>
      <c r="I234" s="56">
        <f t="shared" si="53"/>
        <v>1</v>
      </c>
      <c r="J234" s="57">
        <f t="shared" si="54"/>
        <v>1</v>
      </c>
      <c r="K234" s="58">
        <f t="shared" si="63"/>
        <v>1</v>
      </c>
      <c r="L234" s="59"/>
      <c r="M234" s="59"/>
      <c r="O234" s="45">
        <f>(Q234=B234)-1</f>
        <v>0</v>
      </c>
      <c r="P234" s="200">
        <v>10106</v>
      </c>
      <c r="Q234" s="200" t="s">
        <v>188</v>
      </c>
      <c r="R234" s="202">
        <v>0</v>
      </c>
      <c r="S234" s="202">
        <v>0</v>
      </c>
      <c r="T234" s="201"/>
      <c r="U234" s="201">
        <v>0</v>
      </c>
      <c r="V234" s="201">
        <f t="shared" si="56"/>
        <v>0</v>
      </c>
      <c r="W234" s="201">
        <v>0</v>
      </c>
      <c r="X234" s="201">
        <f t="shared" si="57"/>
        <v>0</v>
      </c>
      <c r="AA234" s="45" t="str">
        <f t="shared" si="58"/>
        <v/>
      </c>
      <c r="AB234" s="45" t="str">
        <f t="shared" si="59"/>
        <v/>
      </c>
      <c r="AC234" s="45" t="str">
        <f t="shared" si="60"/>
        <v>= 13 11</v>
      </c>
      <c r="AD234" s="45" t="str">
        <f t="shared" si="61"/>
        <v/>
      </c>
    </row>
    <row r="235" spans="1:30" s="45" customFormat="1" ht="13.8" x14ac:dyDescent="0.25">
      <c r="A235" s="71">
        <v>10107</v>
      </c>
      <c r="B235" s="72" t="s">
        <v>325</v>
      </c>
      <c r="C235" s="44">
        <v>4027696</v>
      </c>
      <c r="D235" s="150">
        <v>120494</v>
      </c>
      <c r="E235" s="44">
        <v>0</v>
      </c>
      <c r="F235" s="151"/>
      <c r="G235" s="55">
        <f t="shared" si="51"/>
        <v>4027696</v>
      </c>
      <c r="H235" s="55">
        <f t="shared" si="52"/>
        <v>120494</v>
      </c>
      <c r="I235" s="56">
        <f t="shared" si="53"/>
        <v>0.75</v>
      </c>
      <c r="J235" s="57">
        <f t="shared" si="54"/>
        <v>0.97008364087061183</v>
      </c>
      <c r="K235" s="58">
        <f>+M235</f>
        <v>0.727659184306096</v>
      </c>
      <c r="L235" s="58">
        <f>(J235-0)/$J$348</f>
        <v>0.97021224574146125</v>
      </c>
      <c r="M235" s="58">
        <f>L235*I235</f>
        <v>0.727659184306096</v>
      </c>
      <c r="O235" s="45">
        <f>(Q235=B235)-1</f>
        <v>0</v>
      </c>
      <c r="P235" s="200">
        <v>10107</v>
      </c>
      <c r="Q235" s="200" t="s">
        <v>325</v>
      </c>
      <c r="R235" s="202">
        <v>4027696</v>
      </c>
      <c r="S235" s="202">
        <v>120494</v>
      </c>
      <c r="T235" s="201"/>
      <c r="U235" s="201">
        <v>4027696</v>
      </c>
      <c r="V235" s="201">
        <f t="shared" si="56"/>
        <v>0</v>
      </c>
      <c r="W235" s="201">
        <v>120494</v>
      </c>
      <c r="X235" s="201">
        <f t="shared" si="57"/>
        <v>0</v>
      </c>
      <c r="AA235" s="45" t="str">
        <f t="shared" si="58"/>
        <v/>
      </c>
      <c r="AB235" s="45" t="str">
        <f t="shared" si="59"/>
        <v>Mayor 11</v>
      </c>
      <c r="AC235" s="45" t="str">
        <f t="shared" si="60"/>
        <v/>
      </c>
      <c r="AD235" s="45" t="str">
        <f t="shared" si="61"/>
        <v/>
      </c>
    </row>
    <row r="236" spans="1:30" s="45" customFormat="1" ht="13.8" x14ac:dyDescent="0.25">
      <c r="A236" s="71">
        <v>10108</v>
      </c>
      <c r="B236" s="72" t="s">
        <v>225</v>
      </c>
      <c r="C236" s="44">
        <v>57129234</v>
      </c>
      <c r="D236" s="150">
        <v>10775321</v>
      </c>
      <c r="E236" s="44">
        <v>0</v>
      </c>
      <c r="F236" s="151"/>
      <c r="G236" s="55">
        <f t="shared" si="51"/>
        <v>57129234</v>
      </c>
      <c r="H236" s="55">
        <f t="shared" si="52"/>
        <v>10775321</v>
      </c>
      <c r="I236" s="56">
        <f t="shared" si="53"/>
        <v>0.75</v>
      </c>
      <c r="J236" s="57">
        <f t="shared" si="54"/>
        <v>0.81138691619775616</v>
      </c>
      <c r="K236" s="58">
        <f>+M236</f>
        <v>0.60862086187457543</v>
      </c>
      <c r="L236" s="58">
        <f>(J236-0)/$J$348</f>
        <v>0.8114944824994339</v>
      </c>
      <c r="M236" s="58">
        <f>L236*I236</f>
        <v>0.60862086187457543</v>
      </c>
      <c r="P236" s="200">
        <v>10108</v>
      </c>
      <c r="Q236" s="200" t="s">
        <v>376</v>
      </c>
      <c r="R236" s="202">
        <v>57129234</v>
      </c>
      <c r="S236" s="202">
        <v>10775321</v>
      </c>
      <c r="T236" s="201"/>
      <c r="U236" s="201">
        <v>57129234</v>
      </c>
      <c r="V236" s="201">
        <f t="shared" si="56"/>
        <v>0</v>
      </c>
      <c r="W236" s="201">
        <v>10775321</v>
      </c>
      <c r="X236" s="201">
        <f t="shared" si="57"/>
        <v>0</v>
      </c>
      <c r="AA236" s="45" t="str">
        <f t="shared" si="58"/>
        <v/>
      </c>
      <c r="AB236" s="45" t="str">
        <f t="shared" si="59"/>
        <v>Mayor 11</v>
      </c>
      <c r="AC236" s="45" t="str">
        <f t="shared" si="60"/>
        <v/>
      </c>
      <c r="AD236" s="45" t="str">
        <f t="shared" si="61"/>
        <v/>
      </c>
    </row>
    <row r="237" spans="1:30" s="45" customFormat="1" ht="13.8" x14ac:dyDescent="0.25">
      <c r="A237" s="71">
        <v>10109</v>
      </c>
      <c r="B237" s="72" t="s">
        <v>31</v>
      </c>
      <c r="C237" s="44">
        <v>0</v>
      </c>
      <c r="D237" s="150">
        <v>0</v>
      </c>
      <c r="E237" s="44">
        <v>0</v>
      </c>
      <c r="F237" s="151"/>
      <c r="G237" s="55">
        <f t="shared" si="51"/>
        <v>0</v>
      </c>
      <c r="H237" s="55">
        <f t="shared" si="52"/>
        <v>0</v>
      </c>
      <c r="I237" s="56">
        <f t="shared" si="53"/>
        <v>1</v>
      </c>
      <c r="J237" s="57">
        <f t="shared" si="54"/>
        <v>1</v>
      </c>
      <c r="K237" s="58">
        <f t="shared" ref="K237:K248" si="64">I237*J237</f>
        <v>1</v>
      </c>
      <c r="L237" s="59"/>
      <c r="M237" s="59"/>
      <c r="O237" s="45">
        <f>(Q237=B237)-1</f>
        <v>0</v>
      </c>
      <c r="P237" s="200">
        <v>10109</v>
      </c>
      <c r="Q237" s="200" t="s">
        <v>31</v>
      </c>
      <c r="R237" s="202">
        <v>0</v>
      </c>
      <c r="S237" s="202">
        <v>0</v>
      </c>
      <c r="T237" s="201"/>
      <c r="U237" s="201">
        <v>0</v>
      </c>
      <c r="V237" s="201">
        <f t="shared" si="56"/>
        <v>0</v>
      </c>
      <c r="W237" s="201">
        <v>0</v>
      </c>
      <c r="X237" s="201">
        <f t="shared" si="57"/>
        <v>0</v>
      </c>
      <c r="AA237" s="45" t="str">
        <f t="shared" si="58"/>
        <v/>
      </c>
      <c r="AB237" s="45" t="str">
        <f t="shared" si="59"/>
        <v/>
      </c>
      <c r="AC237" s="45" t="str">
        <f t="shared" si="60"/>
        <v>= 13 11</v>
      </c>
      <c r="AD237" s="45" t="str">
        <f t="shared" si="61"/>
        <v/>
      </c>
    </row>
    <row r="238" spans="1:30" s="45" customFormat="1" ht="13.8" x14ac:dyDescent="0.25">
      <c r="A238" s="71">
        <v>10201</v>
      </c>
      <c r="B238" s="72" t="s">
        <v>55</v>
      </c>
      <c r="C238" s="44">
        <v>0</v>
      </c>
      <c r="D238" s="150">
        <v>0</v>
      </c>
      <c r="E238" s="44">
        <v>0</v>
      </c>
      <c r="F238" s="151"/>
      <c r="G238" s="55">
        <f t="shared" si="51"/>
        <v>0</v>
      </c>
      <c r="H238" s="55">
        <f t="shared" si="52"/>
        <v>0</v>
      </c>
      <c r="I238" s="56">
        <f t="shared" si="53"/>
        <v>1</v>
      </c>
      <c r="J238" s="57">
        <f t="shared" si="54"/>
        <v>1</v>
      </c>
      <c r="K238" s="58">
        <f t="shared" si="64"/>
        <v>1</v>
      </c>
      <c r="L238" s="59"/>
      <c r="M238" s="59"/>
      <c r="O238" s="45">
        <f>(Q238=B238)-1</f>
        <v>0</v>
      </c>
      <c r="P238" s="200">
        <v>10201</v>
      </c>
      <c r="Q238" s="200" t="s">
        <v>55</v>
      </c>
      <c r="R238" s="202">
        <v>0</v>
      </c>
      <c r="S238" s="202">
        <v>0</v>
      </c>
      <c r="T238" s="201"/>
      <c r="U238" s="201">
        <v>0</v>
      </c>
      <c r="V238" s="201">
        <f t="shared" si="56"/>
        <v>0</v>
      </c>
      <c r="W238" s="201">
        <v>0</v>
      </c>
      <c r="X238" s="201">
        <f t="shared" si="57"/>
        <v>0</v>
      </c>
      <c r="AA238" s="45" t="str">
        <f t="shared" si="58"/>
        <v/>
      </c>
      <c r="AB238" s="45" t="str">
        <f t="shared" si="59"/>
        <v/>
      </c>
      <c r="AC238" s="45" t="str">
        <f t="shared" si="60"/>
        <v>= 13 11</v>
      </c>
      <c r="AD238" s="45" t="str">
        <f t="shared" si="61"/>
        <v/>
      </c>
    </row>
    <row r="239" spans="1:30" s="45" customFormat="1" ht="13.8" x14ac:dyDescent="0.25">
      <c r="A239" s="71">
        <v>10202</v>
      </c>
      <c r="B239" s="72" t="s">
        <v>218</v>
      </c>
      <c r="C239" s="44">
        <v>0</v>
      </c>
      <c r="D239" s="150">
        <v>0</v>
      </c>
      <c r="E239" s="44">
        <v>0</v>
      </c>
      <c r="F239" s="151"/>
      <c r="G239" s="55">
        <f t="shared" si="51"/>
        <v>0</v>
      </c>
      <c r="H239" s="55">
        <f t="shared" si="52"/>
        <v>0</v>
      </c>
      <c r="I239" s="56">
        <f t="shared" si="53"/>
        <v>1</v>
      </c>
      <c r="J239" s="57">
        <f t="shared" si="54"/>
        <v>1</v>
      </c>
      <c r="K239" s="58">
        <f t="shared" si="64"/>
        <v>1</v>
      </c>
      <c r="L239" s="59"/>
      <c r="M239" s="59"/>
      <c r="O239" s="45">
        <f>(Q239=B239)-1</f>
        <v>0</v>
      </c>
      <c r="P239" s="200">
        <v>10202</v>
      </c>
      <c r="Q239" s="200" t="s">
        <v>218</v>
      </c>
      <c r="R239" s="202">
        <v>0</v>
      </c>
      <c r="S239" s="202">
        <v>0</v>
      </c>
      <c r="T239" s="201"/>
      <c r="U239" s="201">
        <v>0</v>
      </c>
      <c r="V239" s="201">
        <f t="shared" si="56"/>
        <v>0</v>
      </c>
      <c r="W239" s="201">
        <v>0</v>
      </c>
      <c r="X239" s="201">
        <f t="shared" si="57"/>
        <v>0</v>
      </c>
      <c r="AA239" s="45" t="str">
        <f t="shared" si="58"/>
        <v/>
      </c>
      <c r="AB239" s="45" t="str">
        <f t="shared" si="59"/>
        <v/>
      </c>
      <c r="AC239" s="45" t="str">
        <f t="shared" si="60"/>
        <v>= 13 11</v>
      </c>
      <c r="AD239" s="45" t="str">
        <f t="shared" si="61"/>
        <v/>
      </c>
    </row>
    <row r="240" spans="1:30" s="45" customFormat="1" ht="13.8" x14ac:dyDescent="0.25">
      <c r="A240" s="71">
        <v>10203</v>
      </c>
      <c r="B240" s="72" t="s">
        <v>189</v>
      </c>
      <c r="C240" s="44">
        <v>0</v>
      </c>
      <c r="D240" s="150">
        <v>0</v>
      </c>
      <c r="E240" s="44">
        <v>0</v>
      </c>
      <c r="F240" s="151"/>
      <c r="G240" s="55">
        <f t="shared" si="51"/>
        <v>0</v>
      </c>
      <c r="H240" s="55">
        <f t="shared" si="52"/>
        <v>0</v>
      </c>
      <c r="I240" s="56">
        <f t="shared" si="53"/>
        <v>1</v>
      </c>
      <c r="J240" s="57">
        <f t="shared" si="54"/>
        <v>1</v>
      </c>
      <c r="K240" s="58">
        <f t="shared" si="64"/>
        <v>1</v>
      </c>
      <c r="L240" s="59"/>
      <c r="M240" s="59"/>
      <c r="O240" s="45">
        <f>(Q240=B240)-1</f>
        <v>0</v>
      </c>
      <c r="P240" s="200">
        <v>10203</v>
      </c>
      <c r="Q240" s="200" t="s">
        <v>189</v>
      </c>
      <c r="R240" s="202">
        <v>0</v>
      </c>
      <c r="S240" s="202">
        <v>0</v>
      </c>
      <c r="T240" s="201"/>
      <c r="U240" s="201">
        <v>0</v>
      </c>
      <c r="V240" s="201">
        <f t="shared" si="56"/>
        <v>0</v>
      </c>
      <c r="W240" s="201">
        <v>0</v>
      </c>
      <c r="X240" s="201">
        <f t="shared" si="57"/>
        <v>0</v>
      </c>
      <c r="AA240" s="45" t="str">
        <f t="shared" si="58"/>
        <v/>
      </c>
      <c r="AB240" s="45" t="str">
        <f t="shared" si="59"/>
        <v/>
      </c>
      <c r="AC240" s="45" t="str">
        <f t="shared" si="60"/>
        <v>= 13 11</v>
      </c>
      <c r="AD240" s="45" t="str">
        <f t="shared" si="61"/>
        <v/>
      </c>
    </row>
    <row r="241" spans="1:30" s="45" customFormat="1" ht="13.8" x14ac:dyDescent="0.25">
      <c r="A241" s="71">
        <v>10204</v>
      </c>
      <c r="B241" s="72" t="s">
        <v>271</v>
      </c>
      <c r="C241" s="44">
        <v>0</v>
      </c>
      <c r="D241" s="150">
        <v>0</v>
      </c>
      <c r="E241" s="44">
        <v>0</v>
      </c>
      <c r="F241" s="151"/>
      <c r="G241" s="55">
        <f t="shared" si="51"/>
        <v>0</v>
      </c>
      <c r="H241" s="55">
        <f t="shared" si="52"/>
        <v>0</v>
      </c>
      <c r="I241" s="56">
        <f t="shared" si="53"/>
        <v>1</v>
      </c>
      <c r="J241" s="57">
        <f t="shared" si="54"/>
        <v>1</v>
      </c>
      <c r="K241" s="58">
        <f t="shared" si="64"/>
        <v>1</v>
      </c>
      <c r="L241" s="59"/>
      <c r="M241" s="59"/>
      <c r="P241" s="200">
        <v>10204</v>
      </c>
      <c r="Q241" s="200" t="s">
        <v>364</v>
      </c>
      <c r="R241" s="202">
        <v>0</v>
      </c>
      <c r="S241" s="202">
        <v>0</v>
      </c>
      <c r="T241" s="201"/>
      <c r="U241" s="201">
        <v>0</v>
      </c>
      <c r="V241" s="201">
        <f t="shared" si="56"/>
        <v>0</v>
      </c>
      <c r="W241" s="201">
        <v>0</v>
      </c>
      <c r="X241" s="201">
        <f t="shared" si="57"/>
        <v>0</v>
      </c>
      <c r="AA241" s="45" t="str">
        <f t="shared" si="58"/>
        <v/>
      </c>
      <c r="AB241" s="45" t="str">
        <f t="shared" si="59"/>
        <v/>
      </c>
      <c r="AC241" s="45" t="str">
        <f t="shared" si="60"/>
        <v>= 13 11</v>
      </c>
      <c r="AD241" s="45" t="str">
        <f t="shared" si="61"/>
        <v/>
      </c>
    </row>
    <row r="242" spans="1:30" s="45" customFormat="1" ht="13.8" x14ac:dyDescent="0.25">
      <c r="A242" s="71">
        <v>10205</v>
      </c>
      <c r="B242" s="72" t="s">
        <v>190</v>
      </c>
      <c r="C242" s="44">
        <v>0</v>
      </c>
      <c r="D242" s="150">
        <v>0</v>
      </c>
      <c r="E242" s="44">
        <v>0</v>
      </c>
      <c r="F242" s="151"/>
      <c r="G242" s="55">
        <f t="shared" si="51"/>
        <v>0</v>
      </c>
      <c r="H242" s="55">
        <f t="shared" si="52"/>
        <v>0</v>
      </c>
      <c r="I242" s="56">
        <f t="shared" si="53"/>
        <v>1</v>
      </c>
      <c r="J242" s="57">
        <f t="shared" si="54"/>
        <v>1</v>
      </c>
      <c r="K242" s="58">
        <f t="shared" si="64"/>
        <v>1</v>
      </c>
      <c r="L242" s="59"/>
      <c r="M242" s="59"/>
      <c r="O242" s="45">
        <f>(Q242=B242)-1</f>
        <v>0</v>
      </c>
      <c r="P242" s="200">
        <v>10205</v>
      </c>
      <c r="Q242" s="200" t="s">
        <v>190</v>
      </c>
      <c r="R242" s="202">
        <v>0</v>
      </c>
      <c r="S242" s="202">
        <v>0</v>
      </c>
      <c r="T242" s="201"/>
      <c r="U242" s="201">
        <v>0</v>
      </c>
      <c r="V242" s="201">
        <f t="shared" si="56"/>
        <v>0</v>
      </c>
      <c r="W242" s="201">
        <v>0</v>
      </c>
      <c r="X242" s="201">
        <f t="shared" si="57"/>
        <v>0</v>
      </c>
      <c r="AA242" s="45" t="str">
        <f t="shared" si="58"/>
        <v/>
      </c>
      <c r="AB242" s="45" t="str">
        <f t="shared" si="59"/>
        <v/>
      </c>
      <c r="AC242" s="45" t="str">
        <f t="shared" si="60"/>
        <v>= 13 11</v>
      </c>
      <c r="AD242" s="45" t="str">
        <f t="shared" si="61"/>
        <v/>
      </c>
    </row>
    <row r="243" spans="1:30" s="45" customFormat="1" ht="13.8" x14ac:dyDescent="0.25">
      <c r="A243" s="71">
        <v>10206</v>
      </c>
      <c r="B243" s="72" t="s">
        <v>262</v>
      </c>
      <c r="C243" s="44">
        <v>0</v>
      </c>
      <c r="D243" s="150">
        <v>0</v>
      </c>
      <c r="E243" s="44">
        <v>0</v>
      </c>
      <c r="F243" s="151"/>
      <c r="G243" s="55">
        <f t="shared" si="51"/>
        <v>0</v>
      </c>
      <c r="H243" s="55">
        <f t="shared" si="52"/>
        <v>0</v>
      </c>
      <c r="I243" s="56">
        <f t="shared" si="53"/>
        <v>1</v>
      </c>
      <c r="J243" s="57">
        <f t="shared" si="54"/>
        <v>1</v>
      </c>
      <c r="K243" s="58">
        <f t="shared" si="64"/>
        <v>1</v>
      </c>
      <c r="L243" s="59"/>
      <c r="M243" s="59"/>
      <c r="P243" s="200">
        <v>10206</v>
      </c>
      <c r="Q243" s="200" t="s">
        <v>365</v>
      </c>
      <c r="R243" s="202">
        <v>0</v>
      </c>
      <c r="S243" s="202">
        <v>0</v>
      </c>
      <c r="T243" s="201"/>
      <c r="U243" s="201">
        <v>0</v>
      </c>
      <c r="V243" s="201">
        <f t="shared" si="56"/>
        <v>0</v>
      </c>
      <c r="W243" s="201">
        <v>0</v>
      </c>
      <c r="X243" s="201">
        <f t="shared" si="57"/>
        <v>0</v>
      </c>
      <c r="AA243" s="45" t="str">
        <f t="shared" si="58"/>
        <v/>
      </c>
      <c r="AB243" s="45" t="str">
        <f t="shared" si="59"/>
        <v/>
      </c>
      <c r="AC243" s="45" t="str">
        <f t="shared" si="60"/>
        <v>= 13 11</v>
      </c>
      <c r="AD243" s="45" t="str">
        <f t="shared" si="61"/>
        <v/>
      </c>
    </row>
    <row r="244" spans="1:30" s="45" customFormat="1" ht="13.8" x14ac:dyDescent="0.25">
      <c r="A244" s="71">
        <v>10207</v>
      </c>
      <c r="B244" s="72" t="s">
        <v>366</v>
      </c>
      <c r="C244" s="44">
        <v>0</v>
      </c>
      <c r="D244" s="150">
        <v>0</v>
      </c>
      <c r="E244" s="44">
        <v>0</v>
      </c>
      <c r="F244" s="151"/>
      <c r="G244" s="55">
        <f t="shared" si="51"/>
        <v>0</v>
      </c>
      <c r="H244" s="55">
        <f t="shared" si="52"/>
        <v>0</v>
      </c>
      <c r="I244" s="56">
        <f t="shared" si="53"/>
        <v>1</v>
      </c>
      <c r="J244" s="57">
        <f t="shared" si="54"/>
        <v>1</v>
      </c>
      <c r="K244" s="58">
        <f t="shared" si="64"/>
        <v>1</v>
      </c>
      <c r="L244" s="59"/>
      <c r="M244" s="59"/>
      <c r="O244" s="45">
        <f>(Q244=B244)-1</f>
        <v>0</v>
      </c>
      <c r="P244" s="200">
        <v>10207</v>
      </c>
      <c r="Q244" s="200" t="s">
        <v>366</v>
      </c>
      <c r="R244" s="202">
        <v>0</v>
      </c>
      <c r="S244" s="202">
        <v>0</v>
      </c>
      <c r="T244" s="201"/>
      <c r="U244" s="201">
        <v>0</v>
      </c>
      <c r="V244" s="201">
        <f t="shared" si="56"/>
        <v>0</v>
      </c>
      <c r="W244" s="201">
        <v>0</v>
      </c>
      <c r="X244" s="201">
        <f t="shared" si="57"/>
        <v>0</v>
      </c>
      <c r="AA244" s="45" t="str">
        <f t="shared" si="58"/>
        <v/>
      </c>
      <c r="AB244" s="45" t="str">
        <f t="shared" si="59"/>
        <v/>
      </c>
      <c r="AC244" s="45" t="str">
        <f t="shared" si="60"/>
        <v>= 13 11</v>
      </c>
      <c r="AD244" s="45" t="str">
        <f t="shared" si="61"/>
        <v/>
      </c>
    </row>
    <row r="245" spans="1:30" s="45" customFormat="1" ht="13.8" x14ac:dyDescent="0.25">
      <c r="A245" s="71">
        <v>10208</v>
      </c>
      <c r="B245" s="72" t="s">
        <v>28</v>
      </c>
      <c r="C245" s="44">
        <v>0</v>
      </c>
      <c r="D245" s="150">
        <v>0</v>
      </c>
      <c r="E245" s="44">
        <v>0</v>
      </c>
      <c r="F245" s="151"/>
      <c r="G245" s="55">
        <f t="shared" si="51"/>
        <v>0</v>
      </c>
      <c r="H245" s="55">
        <f t="shared" si="52"/>
        <v>0</v>
      </c>
      <c r="I245" s="56">
        <f t="shared" si="53"/>
        <v>1</v>
      </c>
      <c r="J245" s="57">
        <f t="shared" si="54"/>
        <v>1</v>
      </c>
      <c r="K245" s="58">
        <f t="shared" si="64"/>
        <v>1</v>
      </c>
      <c r="L245" s="59"/>
      <c r="M245" s="59"/>
      <c r="P245" s="200">
        <v>10208</v>
      </c>
      <c r="Q245" s="200" t="s">
        <v>377</v>
      </c>
      <c r="R245" s="202">
        <v>0</v>
      </c>
      <c r="S245" s="202">
        <v>0</v>
      </c>
      <c r="T245" s="201"/>
      <c r="U245" s="201">
        <v>0</v>
      </c>
      <c r="V245" s="201">
        <f t="shared" si="56"/>
        <v>0</v>
      </c>
      <c r="W245" s="201">
        <v>0</v>
      </c>
      <c r="X245" s="201">
        <f t="shared" si="57"/>
        <v>0</v>
      </c>
      <c r="AA245" s="45" t="str">
        <f t="shared" si="58"/>
        <v/>
      </c>
      <c r="AB245" s="45" t="str">
        <f t="shared" si="59"/>
        <v/>
      </c>
      <c r="AC245" s="45" t="str">
        <f t="shared" si="60"/>
        <v>= 13 11</v>
      </c>
      <c r="AD245" s="45" t="str">
        <f t="shared" si="61"/>
        <v/>
      </c>
    </row>
    <row r="246" spans="1:30" s="45" customFormat="1" ht="13.8" x14ac:dyDescent="0.25">
      <c r="A246" s="71">
        <v>10209</v>
      </c>
      <c r="B246" s="72" t="s">
        <v>25</v>
      </c>
      <c r="C246" s="44">
        <v>0</v>
      </c>
      <c r="D246" s="150">
        <v>0</v>
      </c>
      <c r="E246" s="44">
        <v>0</v>
      </c>
      <c r="F246" s="151"/>
      <c r="G246" s="55">
        <f t="shared" si="51"/>
        <v>0</v>
      </c>
      <c r="H246" s="55">
        <f t="shared" si="52"/>
        <v>0</v>
      </c>
      <c r="I246" s="56">
        <f t="shared" si="53"/>
        <v>1</v>
      </c>
      <c r="J246" s="57">
        <f t="shared" si="54"/>
        <v>1</v>
      </c>
      <c r="K246" s="58">
        <f t="shared" si="64"/>
        <v>1</v>
      </c>
      <c r="L246" s="59"/>
      <c r="M246" s="59"/>
      <c r="O246" s="45">
        <f t="shared" ref="O246:O254" si="65">(Q246=B246)-1</f>
        <v>0</v>
      </c>
      <c r="P246" s="200">
        <v>10209</v>
      </c>
      <c r="Q246" s="200" t="s">
        <v>25</v>
      </c>
      <c r="R246" s="202">
        <v>0</v>
      </c>
      <c r="S246" s="202">
        <v>0</v>
      </c>
      <c r="T246" s="201"/>
      <c r="U246" s="201">
        <v>0</v>
      </c>
      <c r="V246" s="201">
        <f t="shared" si="56"/>
        <v>0</v>
      </c>
      <c r="W246" s="201">
        <v>0</v>
      </c>
      <c r="X246" s="201">
        <f t="shared" si="57"/>
        <v>0</v>
      </c>
      <c r="AA246" s="45" t="str">
        <f t="shared" si="58"/>
        <v/>
      </c>
      <c r="AB246" s="45" t="str">
        <f t="shared" si="59"/>
        <v/>
      </c>
      <c r="AC246" s="45" t="str">
        <f t="shared" si="60"/>
        <v>= 13 11</v>
      </c>
      <c r="AD246" s="45" t="str">
        <f t="shared" si="61"/>
        <v/>
      </c>
    </row>
    <row r="247" spans="1:30" s="45" customFormat="1" ht="13.8" x14ac:dyDescent="0.25">
      <c r="A247" s="71">
        <v>10210</v>
      </c>
      <c r="B247" s="72" t="s">
        <v>140</v>
      </c>
      <c r="C247" s="44">
        <v>0</v>
      </c>
      <c r="D247" s="150">
        <v>0</v>
      </c>
      <c r="E247" s="44">
        <v>0</v>
      </c>
      <c r="F247" s="151"/>
      <c r="G247" s="55">
        <f t="shared" si="51"/>
        <v>0</v>
      </c>
      <c r="H247" s="55">
        <f t="shared" si="52"/>
        <v>0</v>
      </c>
      <c r="I247" s="56">
        <f t="shared" si="53"/>
        <v>1</v>
      </c>
      <c r="J247" s="57">
        <f t="shared" si="54"/>
        <v>1</v>
      </c>
      <c r="K247" s="58">
        <f t="shared" si="64"/>
        <v>1</v>
      </c>
      <c r="L247" s="59"/>
      <c r="M247" s="59"/>
      <c r="O247" s="45">
        <f t="shared" si="65"/>
        <v>0</v>
      </c>
      <c r="P247" s="200">
        <v>10210</v>
      </c>
      <c r="Q247" s="200" t="s">
        <v>140</v>
      </c>
      <c r="R247" s="202">
        <v>0</v>
      </c>
      <c r="S247" s="202">
        <v>0</v>
      </c>
      <c r="T247" s="201"/>
      <c r="U247" s="201">
        <v>0</v>
      </c>
      <c r="V247" s="201">
        <f t="shared" si="56"/>
        <v>0</v>
      </c>
      <c r="W247" s="201">
        <v>0</v>
      </c>
      <c r="X247" s="201">
        <f t="shared" si="57"/>
        <v>0</v>
      </c>
      <c r="AA247" s="45" t="str">
        <f t="shared" si="58"/>
        <v/>
      </c>
      <c r="AB247" s="45" t="str">
        <f t="shared" si="59"/>
        <v/>
      </c>
      <c r="AC247" s="45" t="str">
        <f t="shared" si="60"/>
        <v>= 13 11</v>
      </c>
      <c r="AD247" s="45" t="str">
        <f t="shared" si="61"/>
        <v/>
      </c>
    </row>
    <row r="248" spans="1:30" s="45" customFormat="1" ht="13.8" x14ac:dyDescent="0.25">
      <c r="A248" s="71">
        <v>10301</v>
      </c>
      <c r="B248" s="72" t="s">
        <v>215</v>
      </c>
      <c r="C248" s="44">
        <v>0</v>
      </c>
      <c r="D248" s="150">
        <v>0</v>
      </c>
      <c r="E248" s="44">
        <v>0</v>
      </c>
      <c r="F248" s="151"/>
      <c r="G248" s="55">
        <f t="shared" si="51"/>
        <v>0</v>
      </c>
      <c r="H248" s="55">
        <f t="shared" si="52"/>
        <v>0</v>
      </c>
      <c r="I248" s="56">
        <f t="shared" si="53"/>
        <v>1</v>
      </c>
      <c r="J248" s="57">
        <f t="shared" si="54"/>
        <v>1</v>
      </c>
      <c r="K248" s="58">
        <f t="shared" si="64"/>
        <v>1</v>
      </c>
      <c r="L248" s="59"/>
      <c r="M248" s="59"/>
      <c r="O248" s="45">
        <f t="shared" si="65"/>
        <v>0</v>
      </c>
      <c r="P248" s="200">
        <v>10301</v>
      </c>
      <c r="Q248" s="200" t="s">
        <v>215</v>
      </c>
      <c r="R248" s="202">
        <v>0</v>
      </c>
      <c r="S248" s="202">
        <v>0</v>
      </c>
      <c r="T248" s="201"/>
      <c r="U248" s="201">
        <v>0</v>
      </c>
      <c r="V248" s="201">
        <f t="shared" si="56"/>
        <v>0</v>
      </c>
      <c r="W248" s="201">
        <v>0</v>
      </c>
      <c r="X248" s="201">
        <f t="shared" si="57"/>
        <v>0</v>
      </c>
      <c r="AA248" s="45" t="str">
        <f t="shared" si="58"/>
        <v/>
      </c>
      <c r="AB248" s="45" t="str">
        <f t="shared" si="59"/>
        <v/>
      </c>
      <c r="AC248" s="45" t="str">
        <f t="shared" si="60"/>
        <v>= 13 11</v>
      </c>
      <c r="AD248" s="45" t="str">
        <f t="shared" si="61"/>
        <v/>
      </c>
    </row>
    <row r="249" spans="1:30" s="45" customFormat="1" ht="13.8" x14ac:dyDescent="0.25">
      <c r="A249" s="71">
        <v>10302</v>
      </c>
      <c r="B249" s="72" t="s">
        <v>326</v>
      </c>
      <c r="C249" s="44">
        <v>33786274</v>
      </c>
      <c r="D249" s="150">
        <v>2355496</v>
      </c>
      <c r="E249" s="44">
        <v>0</v>
      </c>
      <c r="F249" s="151"/>
      <c r="G249" s="55">
        <f t="shared" si="51"/>
        <v>33786274</v>
      </c>
      <c r="H249" s="55">
        <f t="shared" si="52"/>
        <v>2355496</v>
      </c>
      <c r="I249" s="56">
        <f t="shared" si="53"/>
        <v>0.75</v>
      </c>
      <c r="J249" s="57">
        <f t="shared" si="54"/>
        <v>0.93028245730795889</v>
      </c>
      <c r="K249" s="58">
        <f>+M249</f>
        <v>0.69780433927476926</v>
      </c>
      <c r="L249" s="58">
        <f>(J249-0)/$J$348</f>
        <v>0.93040578569969234</v>
      </c>
      <c r="M249" s="58">
        <f>L249*I249</f>
        <v>0.69780433927476926</v>
      </c>
      <c r="O249" s="45">
        <f t="shared" si="65"/>
        <v>0</v>
      </c>
      <c r="P249" s="200">
        <v>10302</v>
      </c>
      <c r="Q249" s="200" t="s">
        <v>326</v>
      </c>
      <c r="R249" s="202">
        <v>33786274</v>
      </c>
      <c r="S249" s="202">
        <v>2355496</v>
      </c>
      <c r="T249" s="201"/>
      <c r="U249" s="201">
        <v>33786274</v>
      </c>
      <c r="V249" s="201">
        <f t="shared" si="56"/>
        <v>0</v>
      </c>
      <c r="W249" s="201">
        <v>2355496</v>
      </c>
      <c r="X249" s="201">
        <f t="shared" si="57"/>
        <v>0</v>
      </c>
      <c r="AA249" s="45" t="str">
        <f t="shared" si="58"/>
        <v/>
      </c>
      <c r="AB249" s="45" t="str">
        <f t="shared" si="59"/>
        <v>Mayor 11</v>
      </c>
      <c r="AC249" s="45" t="str">
        <f t="shared" si="60"/>
        <v/>
      </c>
      <c r="AD249" s="45" t="str">
        <f t="shared" si="61"/>
        <v/>
      </c>
    </row>
    <row r="250" spans="1:30" s="45" customFormat="1" ht="13.8" x14ac:dyDescent="0.25">
      <c r="A250" s="71">
        <v>10303</v>
      </c>
      <c r="B250" s="72" t="s">
        <v>205</v>
      </c>
      <c r="C250" s="44">
        <v>0</v>
      </c>
      <c r="D250" s="150">
        <v>0</v>
      </c>
      <c r="E250" s="44">
        <v>0</v>
      </c>
      <c r="F250" s="151"/>
      <c r="G250" s="55">
        <f t="shared" si="51"/>
        <v>0</v>
      </c>
      <c r="H250" s="55">
        <f t="shared" si="52"/>
        <v>0</v>
      </c>
      <c r="I250" s="56">
        <f t="shared" si="53"/>
        <v>1</v>
      </c>
      <c r="J250" s="57">
        <f t="shared" si="54"/>
        <v>1</v>
      </c>
      <c r="K250" s="58">
        <f>I250*J250</f>
        <v>1</v>
      </c>
      <c r="L250" s="59"/>
      <c r="M250" s="59"/>
      <c r="O250" s="45">
        <f t="shared" si="65"/>
        <v>0</v>
      </c>
      <c r="P250" s="200">
        <v>10303</v>
      </c>
      <c r="Q250" s="200" t="s">
        <v>205</v>
      </c>
      <c r="R250" s="202">
        <v>0</v>
      </c>
      <c r="S250" s="202">
        <v>0</v>
      </c>
      <c r="T250" s="201"/>
      <c r="U250" s="201">
        <v>0</v>
      </c>
      <c r="V250" s="201">
        <f t="shared" si="56"/>
        <v>0</v>
      </c>
      <c r="W250" s="201">
        <v>0</v>
      </c>
      <c r="X250" s="201">
        <f t="shared" si="57"/>
        <v>0</v>
      </c>
      <c r="AA250" s="45" t="str">
        <f t="shared" si="58"/>
        <v/>
      </c>
      <c r="AB250" s="45" t="str">
        <f t="shared" si="59"/>
        <v/>
      </c>
      <c r="AC250" s="45" t="str">
        <f t="shared" si="60"/>
        <v>= 13 11</v>
      </c>
      <c r="AD250" s="45" t="str">
        <f t="shared" si="61"/>
        <v/>
      </c>
    </row>
    <row r="251" spans="1:30" s="45" customFormat="1" ht="13.8" x14ac:dyDescent="0.25">
      <c r="A251" s="71">
        <v>10304</v>
      </c>
      <c r="B251" s="72" t="s">
        <v>59</v>
      </c>
      <c r="C251" s="44">
        <v>0</v>
      </c>
      <c r="D251" s="150">
        <v>0</v>
      </c>
      <c r="E251" s="44">
        <v>0</v>
      </c>
      <c r="F251" s="151"/>
      <c r="G251" s="55">
        <f t="shared" si="51"/>
        <v>0</v>
      </c>
      <c r="H251" s="55">
        <f t="shared" si="52"/>
        <v>0</v>
      </c>
      <c r="I251" s="56">
        <f t="shared" si="53"/>
        <v>1</v>
      </c>
      <c r="J251" s="57">
        <f t="shared" si="54"/>
        <v>1</v>
      </c>
      <c r="K251" s="58">
        <f>I251*J251</f>
        <v>1</v>
      </c>
      <c r="L251" s="59"/>
      <c r="M251" s="59"/>
      <c r="O251" s="45">
        <f t="shared" si="65"/>
        <v>0</v>
      </c>
      <c r="P251" s="200">
        <v>10304</v>
      </c>
      <c r="Q251" s="200" t="s">
        <v>59</v>
      </c>
      <c r="R251" s="202">
        <v>0</v>
      </c>
      <c r="S251" s="202">
        <v>0</v>
      </c>
      <c r="T251" s="201"/>
      <c r="U251" s="201">
        <v>0</v>
      </c>
      <c r="V251" s="201">
        <f t="shared" si="56"/>
        <v>0</v>
      </c>
      <c r="W251" s="201">
        <v>0</v>
      </c>
      <c r="X251" s="201">
        <f t="shared" si="57"/>
        <v>0</v>
      </c>
      <c r="AA251" s="45" t="str">
        <f t="shared" si="58"/>
        <v/>
      </c>
      <c r="AB251" s="45" t="str">
        <f t="shared" si="59"/>
        <v/>
      </c>
      <c r="AC251" s="45" t="str">
        <f t="shared" si="60"/>
        <v>= 13 11</v>
      </c>
      <c r="AD251" s="45" t="str">
        <f t="shared" si="61"/>
        <v/>
      </c>
    </row>
    <row r="252" spans="1:30" s="45" customFormat="1" ht="13.8" x14ac:dyDescent="0.25">
      <c r="A252" s="71">
        <v>10305</v>
      </c>
      <c r="B252" s="72" t="s">
        <v>418</v>
      </c>
      <c r="C252" s="44">
        <v>0</v>
      </c>
      <c r="D252" s="150">
        <v>0</v>
      </c>
      <c r="E252" s="44">
        <v>0</v>
      </c>
      <c r="F252" s="151"/>
      <c r="G252" s="55">
        <f t="shared" si="51"/>
        <v>0</v>
      </c>
      <c r="H252" s="55">
        <f t="shared" si="52"/>
        <v>0</v>
      </c>
      <c r="I252" s="56">
        <f t="shared" si="53"/>
        <v>1</v>
      </c>
      <c r="J252" s="57">
        <f t="shared" si="54"/>
        <v>1</v>
      </c>
      <c r="K252" s="58">
        <f>I252*J252</f>
        <v>1</v>
      </c>
      <c r="L252" s="59"/>
      <c r="M252" s="59"/>
      <c r="O252" s="45">
        <f t="shared" si="65"/>
        <v>0</v>
      </c>
      <c r="P252" s="200">
        <v>10305</v>
      </c>
      <c r="Q252" s="200" t="s">
        <v>418</v>
      </c>
      <c r="R252" s="202">
        <v>0</v>
      </c>
      <c r="S252" s="202">
        <v>0</v>
      </c>
      <c r="T252" s="201"/>
      <c r="U252" s="201">
        <v>0</v>
      </c>
      <c r="V252" s="201">
        <f t="shared" si="56"/>
        <v>0</v>
      </c>
      <c r="W252" s="201">
        <v>0</v>
      </c>
      <c r="X252" s="201">
        <f t="shared" si="57"/>
        <v>0</v>
      </c>
      <c r="AA252" s="45" t="str">
        <f t="shared" si="58"/>
        <v/>
      </c>
      <c r="AB252" s="45" t="str">
        <f t="shared" si="59"/>
        <v/>
      </c>
      <c r="AC252" s="45" t="str">
        <f t="shared" si="60"/>
        <v>= 13 11</v>
      </c>
      <c r="AD252" s="45" t="str">
        <f t="shared" si="61"/>
        <v/>
      </c>
    </row>
    <row r="253" spans="1:30" s="45" customFormat="1" ht="13.8" x14ac:dyDescent="0.25">
      <c r="A253" s="71">
        <v>10306</v>
      </c>
      <c r="B253" s="72" t="s">
        <v>328</v>
      </c>
      <c r="C253" s="44">
        <v>102225903</v>
      </c>
      <c r="D253" s="150">
        <v>235512825</v>
      </c>
      <c r="E253" s="44">
        <v>0</v>
      </c>
      <c r="F253" s="151"/>
      <c r="G253" s="55">
        <f t="shared" si="51"/>
        <v>102225903</v>
      </c>
      <c r="H253" s="55">
        <f t="shared" si="52"/>
        <v>235512825</v>
      </c>
      <c r="I253" s="56">
        <f t="shared" si="53"/>
        <v>0.75</v>
      </c>
      <c r="J253" s="57">
        <f t="shared" si="54"/>
        <v>0</v>
      </c>
      <c r="K253" s="58">
        <f>I253*J253</f>
        <v>0</v>
      </c>
      <c r="L253" s="59"/>
      <c r="M253" s="59"/>
      <c r="O253" s="45">
        <f t="shared" si="65"/>
        <v>0</v>
      </c>
      <c r="P253" s="200">
        <v>10306</v>
      </c>
      <c r="Q253" s="200" t="s">
        <v>328</v>
      </c>
      <c r="R253" s="202">
        <v>102225903</v>
      </c>
      <c r="S253" s="202">
        <v>235512825</v>
      </c>
      <c r="T253" s="201"/>
      <c r="U253" s="201">
        <v>102225903</v>
      </c>
      <c r="V253" s="201">
        <f t="shared" si="56"/>
        <v>0</v>
      </c>
      <c r="W253" s="201">
        <v>235512825</v>
      </c>
      <c r="X253" s="201">
        <f t="shared" si="57"/>
        <v>0</v>
      </c>
      <c r="AA253" s="45" t="str">
        <f t="shared" si="58"/>
        <v>Mayor 13</v>
      </c>
      <c r="AB253" s="45" t="str">
        <f t="shared" si="59"/>
        <v/>
      </c>
      <c r="AC253" s="45" t="str">
        <f t="shared" si="60"/>
        <v/>
      </c>
      <c r="AD253" s="45" t="str">
        <f t="shared" si="61"/>
        <v/>
      </c>
    </row>
    <row r="254" spans="1:30" s="45" customFormat="1" ht="13.8" x14ac:dyDescent="0.25">
      <c r="A254" s="71">
        <v>10307</v>
      </c>
      <c r="B254" s="72" t="s">
        <v>40</v>
      </c>
      <c r="C254" s="44">
        <v>59029115</v>
      </c>
      <c r="D254" s="212">
        <v>50610780</v>
      </c>
      <c r="E254" s="44">
        <v>0</v>
      </c>
      <c r="F254" s="151"/>
      <c r="G254" s="55">
        <f t="shared" si="51"/>
        <v>59029115</v>
      </c>
      <c r="H254" s="55">
        <f t="shared" si="52"/>
        <v>50610780</v>
      </c>
      <c r="I254" s="56">
        <f t="shared" si="53"/>
        <v>0.75</v>
      </c>
      <c r="J254" s="57">
        <f t="shared" si="54"/>
        <v>0.14261326804577706</v>
      </c>
      <c r="K254" s="58">
        <f>+M254</f>
        <v>0.10697413081235327</v>
      </c>
      <c r="L254" s="58">
        <f>(J254-0)/$J$348</f>
        <v>0.14263217441647102</v>
      </c>
      <c r="M254" s="58">
        <f>L254*I254</f>
        <v>0.10697413081235327</v>
      </c>
      <c r="O254" s="45">
        <f t="shared" si="65"/>
        <v>0</v>
      </c>
      <c r="P254" s="200">
        <v>10307</v>
      </c>
      <c r="Q254" s="200" t="s">
        <v>40</v>
      </c>
      <c r="R254" s="202">
        <v>59029115</v>
      </c>
      <c r="S254" s="202">
        <v>50610780</v>
      </c>
      <c r="T254" s="201"/>
      <c r="U254" s="201">
        <v>59029115</v>
      </c>
      <c r="V254" s="201">
        <f t="shared" si="56"/>
        <v>0</v>
      </c>
      <c r="W254" s="201">
        <f>+H254</f>
        <v>50610780</v>
      </c>
      <c r="X254" s="201">
        <f t="shared" si="57"/>
        <v>0</v>
      </c>
      <c r="AA254" s="45" t="str">
        <f t="shared" si="58"/>
        <v/>
      </c>
      <c r="AB254" s="45" t="str">
        <f t="shared" si="59"/>
        <v>Mayor 11</v>
      </c>
      <c r="AC254" s="45" t="str">
        <f t="shared" si="60"/>
        <v/>
      </c>
      <c r="AD254" s="45" t="str">
        <f t="shared" si="61"/>
        <v/>
      </c>
    </row>
    <row r="255" spans="1:30" s="45" customFormat="1" ht="13.8" x14ac:dyDescent="0.25">
      <c r="A255" s="71">
        <v>10401</v>
      </c>
      <c r="B255" s="72" t="s">
        <v>329</v>
      </c>
      <c r="C255" s="44">
        <v>0</v>
      </c>
      <c r="D255" s="150">
        <v>0</v>
      </c>
      <c r="E255" s="44">
        <v>0</v>
      </c>
      <c r="F255" s="151"/>
      <c r="G255" s="55">
        <f t="shared" si="51"/>
        <v>0</v>
      </c>
      <c r="H255" s="55">
        <f t="shared" si="52"/>
        <v>0</v>
      </c>
      <c r="I255" s="56">
        <f t="shared" si="53"/>
        <v>1</v>
      </c>
      <c r="J255" s="57">
        <f t="shared" si="54"/>
        <v>1</v>
      </c>
      <c r="K255" s="58">
        <f t="shared" ref="K255:K260" si="66">I255*J255</f>
        <v>1</v>
      </c>
      <c r="L255" s="59"/>
      <c r="M255" s="59"/>
      <c r="P255" s="200">
        <v>10401</v>
      </c>
      <c r="Q255" s="200" t="s">
        <v>417</v>
      </c>
      <c r="R255" s="202">
        <v>0</v>
      </c>
      <c r="S255" s="202">
        <v>0</v>
      </c>
      <c r="T255" s="201"/>
      <c r="U255" s="201">
        <v>0</v>
      </c>
      <c r="V255" s="201">
        <f t="shared" si="56"/>
        <v>0</v>
      </c>
      <c r="W255" s="201">
        <v>0</v>
      </c>
      <c r="X255" s="201">
        <f t="shared" si="57"/>
        <v>0</v>
      </c>
      <c r="AA255" s="45" t="str">
        <f t="shared" si="58"/>
        <v/>
      </c>
      <c r="AB255" s="45" t="str">
        <f t="shared" si="59"/>
        <v/>
      </c>
      <c r="AC255" s="45" t="str">
        <f t="shared" si="60"/>
        <v>= 13 11</v>
      </c>
      <c r="AD255" s="45" t="str">
        <f t="shared" si="61"/>
        <v/>
      </c>
    </row>
    <row r="256" spans="1:30" s="45" customFormat="1" ht="13.8" x14ac:dyDescent="0.25">
      <c r="A256" s="71">
        <v>10402</v>
      </c>
      <c r="B256" s="72" t="s">
        <v>141</v>
      </c>
      <c r="C256" s="44">
        <v>0</v>
      </c>
      <c r="D256" s="150">
        <v>0</v>
      </c>
      <c r="E256" s="44">
        <v>0</v>
      </c>
      <c r="F256" s="151"/>
      <c r="G256" s="55">
        <f t="shared" si="51"/>
        <v>0</v>
      </c>
      <c r="H256" s="55">
        <f t="shared" si="52"/>
        <v>0</v>
      </c>
      <c r="I256" s="56">
        <f t="shared" si="53"/>
        <v>1</v>
      </c>
      <c r="J256" s="57">
        <f t="shared" si="54"/>
        <v>1</v>
      </c>
      <c r="K256" s="58">
        <f t="shared" si="66"/>
        <v>1</v>
      </c>
      <c r="L256" s="59"/>
      <c r="M256" s="59"/>
      <c r="P256" s="200">
        <v>10402</v>
      </c>
      <c r="Q256" s="200" t="s">
        <v>378</v>
      </c>
      <c r="R256" s="202">
        <v>0</v>
      </c>
      <c r="S256" s="202">
        <v>0</v>
      </c>
      <c r="T256" s="201"/>
      <c r="U256" s="201">
        <v>0</v>
      </c>
      <c r="V256" s="201">
        <f t="shared" si="56"/>
        <v>0</v>
      </c>
      <c r="W256" s="201">
        <v>0</v>
      </c>
      <c r="X256" s="201">
        <f t="shared" si="57"/>
        <v>0</v>
      </c>
      <c r="AA256" s="45" t="str">
        <f t="shared" si="58"/>
        <v/>
      </c>
      <c r="AB256" s="45" t="str">
        <f t="shared" si="59"/>
        <v/>
      </c>
      <c r="AC256" s="45" t="str">
        <f t="shared" si="60"/>
        <v>= 13 11</v>
      </c>
      <c r="AD256" s="45" t="str">
        <f t="shared" si="61"/>
        <v/>
      </c>
    </row>
    <row r="257" spans="1:30" s="45" customFormat="1" ht="13.8" x14ac:dyDescent="0.25">
      <c r="A257" s="71">
        <v>10403</v>
      </c>
      <c r="B257" s="72" t="s">
        <v>191</v>
      </c>
      <c r="C257" s="44">
        <v>0</v>
      </c>
      <c r="D257" s="150">
        <v>0</v>
      </c>
      <c r="E257" s="44">
        <v>0</v>
      </c>
      <c r="F257" s="151"/>
      <c r="G257" s="55">
        <f t="shared" si="51"/>
        <v>0</v>
      </c>
      <c r="H257" s="55">
        <f t="shared" si="52"/>
        <v>0</v>
      </c>
      <c r="I257" s="56">
        <f t="shared" si="53"/>
        <v>1</v>
      </c>
      <c r="J257" s="57">
        <f t="shared" si="54"/>
        <v>1</v>
      </c>
      <c r="K257" s="58">
        <f t="shared" si="66"/>
        <v>1</v>
      </c>
      <c r="L257" s="59"/>
      <c r="M257" s="59"/>
      <c r="P257" s="200">
        <v>10403</v>
      </c>
      <c r="Q257" s="200" t="s">
        <v>416</v>
      </c>
      <c r="R257" s="202">
        <v>0</v>
      </c>
      <c r="S257" s="202">
        <v>0</v>
      </c>
      <c r="T257" s="201"/>
      <c r="U257" s="201">
        <v>0</v>
      </c>
      <c r="V257" s="201">
        <f t="shared" si="56"/>
        <v>0</v>
      </c>
      <c r="W257" s="201">
        <v>0</v>
      </c>
      <c r="X257" s="201">
        <f t="shared" si="57"/>
        <v>0</v>
      </c>
      <c r="AA257" s="45" t="str">
        <f t="shared" si="58"/>
        <v/>
      </c>
      <c r="AB257" s="45" t="str">
        <f t="shared" si="59"/>
        <v/>
      </c>
      <c r="AC257" s="45" t="str">
        <f t="shared" si="60"/>
        <v>= 13 11</v>
      </c>
      <c r="AD257" s="45" t="str">
        <f t="shared" si="61"/>
        <v/>
      </c>
    </row>
    <row r="258" spans="1:30" s="45" customFormat="1" ht="13.8" x14ac:dyDescent="0.25">
      <c r="A258" s="71">
        <v>10404</v>
      </c>
      <c r="B258" s="72" t="s">
        <v>19</v>
      </c>
      <c r="C258" s="44">
        <v>0</v>
      </c>
      <c r="D258" s="150">
        <v>0</v>
      </c>
      <c r="E258" s="44">
        <v>0</v>
      </c>
      <c r="F258" s="151"/>
      <c r="G258" s="55">
        <f t="shared" ref="G258:G303" si="67">C258+E258</f>
        <v>0</v>
      </c>
      <c r="H258" s="55">
        <f t="shared" ref="H258:H304" si="68">D258+F258</f>
        <v>0</v>
      </c>
      <c r="I258" s="56">
        <f t="shared" ref="I258:I321" si="69">IF(H258=0,1,0.75)</f>
        <v>1</v>
      </c>
      <c r="J258" s="57">
        <f t="shared" ref="J258:J321" si="70">IF(H258=0,1,IF(H258&gt;G258,0,(G258-H258)/G258))</f>
        <v>1</v>
      </c>
      <c r="K258" s="58">
        <f t="shared" si="66"/>
        <v>1</v>
      </c>
      <c r="L258" s="59"/>
      <c r="M258" s="59"/>
      <c r="O258" s="45">
        <f>(Q258=B258)-1</f>
        <v>0</v>
      </c>
      <c r="P258" s="200">
        <v>10404</v>
      </c>
      <c r="Q258" s="200" t="s">
        <v>19</v>
      </c>
      <c r="R258" s="202">
        <v>0</v>
      </c>
      <c r="S258" s="202">
        <v>0</v>
      </c>
      <c r="T258" s="201"/>
      <c r="U258" s="201">
        <v>0</v>
      </c>
      <c r="V258" s="201">
        <f t="shared" si="56"/>
        <v>0</v>
      </c>
      <c r="W258" s="201">
        <v>0</v>
      </c>
      <c r="X258" s="201">
        <f t="shared" si="57"/>
        <v>0</v>
      </c>
      <c r="AA258" s="45" t="str">
        <f t="shared" si="58"/>
        <v/>
      </c>
      <c r="AB258" s="45" t="str">
        <f t="shared" si="59"/>
        <v/>
      </c>
      <c r="AC258" s="45" t="str">
        <f t="shared" si="60"/>
        <v>= 13 11</v>
      </c>
      <c r="AD258" s="45" t="str">
        <f t="shared" si="61"/>
        <v/>
      </c>
    </row>
    <row r="259" spans="1:30" s="45" customFormat="1" ht="13.8" x14ac:dyDescent="0.25">
      <c r="A259" s="71">
        <v>11101</v>
      </c>
      <c r="B259" s="72" t="s">
        <v>393</v>
      </c>
      <c r="C259" s="44">
        <v>0</v>
      </c>
      <c r="D259" s="150">
        <v>0</v>
      </c>
      <c r="E259" s="44">
        <v>0</v>
      </c>
      <c r="F259" s="151"/>
      <c r="G259" s="55">
        <f t="shared" si="67"/>
        <v>0</v>
      </c>
      <c r="H259" s="55">
        <f t="shared" si="68"/>
        <v>0</v>
      </c>
      <c r="I259" s="56">
        <f t="shared" si="69"/>
        <v>1</v>
      </c>
      <c r="J259" s="57">
        <f t="shared" si="70"/>
        <v>1</v>
      </c>
      <c r="K259" s="58">
        <f t="shared" si="66"/>
        <v>1</v>
      </c>
      <c r="L259" s="59"/>
      <c r="M259" s="59"/>
      <c r="P259" s="200">
        <v>11101</v>
      </c>
      <c r="Q259" s="200" t="s">
        <v>207</v>
      </c>
      <c r="R259" s="202">
        <v>0</v>
      </c>
      <c r="S259" s="202">
        <v>0</v>
      </c>
      <c r="T259" s="201"/>
      <c r="U259" s="201">
        <v>0</v>
      </c>
      <c r="V259" s="201">
        <f t="shared" ref="V259:V322" si="71">+U259-R259</f>
        <v>0</v>
      </c>
      <c r="W259" s="201">
        <v>0</v>
      </c>
      <c r="X259" s="201">
        <f t="shared" ref="X259:X322" si="72">+W259-S259</f>
        <v>0</v>
      </c>
      <c r="AA259" s="45" t="str">
        <f t="shared" ref="AA259:AA322" si="73">IF(H259&gt;G259,"Mayor 13","")</f>
        <v/>
      </c>
      <c r="AB259" s="45" t="str">
        <f t="shared" ref="AB259:AB322" si="74">IF(G259&gt;H259,"Mayor 11","")</f>
        <v/>
      </c>
      <c r="AC259" s="45" t="str">
        <f t="shared" ref="AC259:AC322" si="75">IF(G259=H259,"= 13 11","")</f>
        <v>= 13 11</v>
      </c>
      <c r="AD259" s="45" t="str">
        <f t="shared" ref="AD259:AD322" si="76">IF(AND(H259=0,G259&gt;0),"Extingue en 13","")</f>
        <v/>
      </c>
    </row>
    <row r="260" spans="1:30" s="45" customFormat="1" ht="13.8" x14ac:dyDescent="0.25">
      <c r="A260" s="71">
        <v>11102</v>
      </c>
      <c r="B260" s="72" t="s">
        <v>330</v>
      </c>
      <c r="C260" s="44">
        <v>620429</v>
      </c>
      <c r="D260" s="150">
        <v>1364276</v>
      </c>
      <c r="E260" s="44">
        <v>0</v>
      </c>
      <c r="F260" s="151"/>
      <c r="G260" s="55">
        <f t="shared" si="67"/>
        <v>620429</v>
      </c>
      <c r="H260" s="55">
        <f t="shared" si="68"/>
        <v>1364276</v>
      </c>
      <c r="I260" s="56">
        <f t="shared" si="69"/>
        <v>0.75</v>
      </c>
      <c r="J260" s="57">
        <f t="shared" si="70"/>
        <v>0</v>
      </c>
      <c r="K260" s="58">
        <f t="shared" si="66"/>
        <v>0</v>
      </c>
      <c r="L260" s="59"/>
      <c r="M260" s="59"/>
      <c r="O260" s="45">
        <f>(Q260=B260)-1</f>
        <v>0</v>
      </c>
      <c r="P260" s="200">
        <v>11102</v>
      </c>
      <c r="Q260" s="200" t="s">
        <v>330</v>
      </c>
      <c r="R260" s="202">
        <v>620429</v>
      </c>
      <c r="S260" s="202">
        <v>1364276</v>
      </c>
      <c r="T260" s="201"/>
      <c r="U260" s="201">
        <v>620429</v>
      </c>
      <c r="V260" s="201">
        <f t="shared" si="71"/>
        <v>0</v>
      </c>
      <c r="W260" s="201">
        <v>1364276</v>
      </c>
      <c r="X260" s="201">
        <f t="shared" si="72"/>
        <v>0</v>
      </c>
      <c r="AA260" s="45" t="str">
        <f t="shared" si="73"/>
        <v>Mayor 13</v>
      </c>
      <c r="AB260" s="45" t="str">
        <f t="shared" si="74"/>
        <v/>
      </c>
      <c r="AC260" s="45" t="str">
        <f t="shared" si="75"/>
        <v/>
      </c>
      <c r="AD260" s="45" t="str">
        <f t="shared" si="76"/>
        <v/>
      </c>
    </row>
    <row r="261" spans="1:30" s="45" customFormat="1" ht="13.8" x14ac:dyDescent="0.25">
      <c r="A261" s="71">
        <v>11201</v>
      </c>
      <c r="B261" s="72" t="s">
        <v>525</v>
      </c>
      <c r="C261" s="44">
        <v>0</v>
      </c>
      <c r="D261" s="150">
        <v>0</v>
      </c>
      <c r="E261" s="44">
        <v>0</v>
      </c>
      <c r="F261" s="151"/>
      <c r="G261" s="55">
        <f t="shared" si="67"/>
        <v>0</v>
      </c>
      <c r="H261" s="55">
        <f t="shared" si="68"/>
        <v>0</v>
      </c>
      <c r="I261" s="56">
        <f t="shared" si="69"/>
        <v>1</v>
      </c>
      <c r="J261" s="57">
        <f t="shared" si="70"/>
        <v>1</v>
      </c>
      <c r="K261" s="58">
        <f t="shared" ref="K261:K272" si="77">I261*J261</f>
        <v>1</v>
      </c>
      <c r="L261" s="59"/>
      <c r="M261" s="59"/>
      <c r="P261" s="200">
        <v>11201</v>
      </c>
      <c r="Q261" s="200" t="s">
        <v>504</v>
      </c>
      <c r="R261" s="202">
        <v>0</v>
      </c>
      <c r="S261" s="202">
        <v>0</v>
      </c>
      <c r="T261" s="201"/>
      <c r="U261" s="201">
        <v>0</v>
      </c>
      <c r="V261" s="201">
        <f t="shared" si="71"/>
        <v>0</v>
      </c>
      <c r="W261" s="201">
        <v>0</v>
      </c>
      <c r="X261" s="201">
        <f t="shared" si="72"/>
        <v>0</v>
      </c>
      <c r="AA261" s="45" t="str">
        <f t="shared" si="73"/>
        <v/>
      </c>
      <c r="AB261" s="45" t="str">
        <f t="shared" si="74"/>
        <v/>
      </c>
      <c r="AC261" s="45" t="str">
        <f t="shared" si="75"/>
        <v>= 13 11</v>
      </c>
      <c r="AD261" s="45" t="str">
        <f t="shared" si="76"/>
        <v/>
      </c>
    </row>
    <row r="262" spans="1:30" s="45" customFormat="1" ht="13.8" x14ac:dyDescent="0.25">
      <c r="A262" s="71">
        <v>11202</v>
      </c>
      <c r="B262" s="72" t="s">
        <v>331</v>
      </c>
      <c r="C262" s="44">
        <v>0</v>
      </c>
      <c r="D262" s="150">
        <v>0</v>
      </c>
      <c r="E262" s="44">
        <v>0</v>
      </c>
      <c r="F262" s="151"/>
      <c r="G262" s="55">
        <f t="shared" si="67"/>
        <v>0</v>
      </c>
      <c r="H262" s="55">
        <f t="shared" si="68"/>
        <v>0</v>
      </c>
      <c r="I262" s="56">
        <f t="shared" si="69"/>
        <v>1</v>
      </c>
      <c r="J262" s="57">
        <f t="shared" si="70"/>
        <v>1</v>
      </c>
      <c r="K262" s="58">
        <f t="shared" si="77"/>
        <v>1</v>
      </c>
      <c r="L262" s="59"/>
      <c r="M262" s="59"/>
      <c r="O262" s="45">
        <f>(Q262=B262)-1</f>
        <v>0</v>
      </c>
      <c r="P262" s="200">
        <v>11202</v>
      </c>
      <c r="Q262" s="200" t="s">
        <v>331</v>
      </c>
      <c r="R262" s="202">
        <v>0</v>
      </c>
      <c r="S262" s="202">
        <v>0</v>
      </c>
      <c r="T262" s="201"/>
      <c r="U262" s="201">
        <v>0</v>
      </c>
      <c r="V262" s="201">
        <f t="shared" si="71"/>
        <v>0</v>
      </c>
      <c r="W262" s="201">
        <v>0</v>
      </c>
      <c r="X262" s="201">
        <f t="shared" si="72"/>
        <v>0</v>
      </c>
      <c r="AA262" s="45" t="str">
        <f t="shared" si="73"/>
        <v/>
      </c>
      <c r="AB262" s="45" t="str">
        <f t="shared" si="74"/>
        <v/>
      </c>
      <c r="AC262" s="45" t="str">
        <f t="shared" si="75"/>
        <v>= 13 11</v>
      </c>
      <c r="AD262" s="45" t="str">
        <f t="shared" si="76"/>
        <v/>
      </c>
    </row>
    <row r="263" spans="1:30" s="45" customFormat="1" ht="13.8" x14ac:dyDescent="0.25">
      <c r="A263" s="71">
        <v>11203</v>
      </c>
      <c r="B263" s="72" t="s">
        <v>332</v>
      </c>
      <c r="C263" s="44">
        <v>0</v>
      </c>
      <c r="D263" s="150">
        <v>0</v>
      </c>
      <c r="E263" s="44">
        <v>0</v>
      </c>
      <c r="F263" s="151"/>
      <c r="G263" s="55">
        <f t="shared" si="67"/>
        <v>0</v>
      </c>
      <c r="H263" s="55">
        <f t="shared" si="68"/>
        <v>0</v>
      </c>
      <c r="I263" s="56">
        <f t="shared" si="69"/>
        <v>1</v>
      </c>
      <c r="J263" s="57">
        <f t="shared" si="70"/>
        <v>1</v>
      </c>
      <c r="K263" s="58">
        <f t="shared" si="77"/>
        <v>1</v>
      </c>
      <c r="L263" s="59"/>
      <c r="M263" s="59"/>
      <c r="O263" s="45">
        <f>(Q263=B263)-1</f>
        <v>0</v>
      </c>
      <c r="P263" s="200">
        <v>11203</v>
      </c>
      <c r="Q263" s="200" t="s">
        <v>332</v>
      </c>
      <c r="R263" s="202">
        <v>0</v>
      </c>
      <c r="S263" s="202">
        <v>0</v>
      </c>
      <c r="T263" s="201"/>
      <c r="U263" s="201">
        <v>0</v>
      </c>
      <c r="V263" s="201">
        <f t="shared" si="71"/>
        <v>0</v>
      </c>
      <c r="W263" s="201">
        <v>0</v>
      </c>
      <c r="X263" s="201">
        <f t="shared" si="72"/>
        <v>0</v>
      </c>
      <c r="AA263" s="45" t="str">
        <f t="shared" si="73"/>
        <v/>
      </c>
      <c r="AB263" s="45" t="str">
        <f t="shared" si="74"/>
        <v/>
      </c>
      <c r="AC263" s="45" t="str">
        <f t="shared" si="75"/>
        <v>= 13 11</v>
      </c>
      <c r="AD263" s="45" t="str">
        <f t="shared" si="76"/>
        <v/>
      </c>
    </row>
    <row r="264" spans="1:30" s="45" customFormat="1" ht="13.8" x14ac:dyDescent="0.25">
      <c r="A264" s="71">
        <v>11301</v>
      </c>
      <c r="B264" s="72" t="s">
        <v>146</v>
      </c>
      <c r="C264" s="44">
        <v>0</v>
      </c>
      <c r="D264" s="150">
        <v>110210</v>
      </c>
      <c r="E264" s="44">
        <v>0</v>
      </c>
      <c r="F264" s="151"/>
      <c r="G264" s="55">
        <f t="shared" si="67"/>
        <v>0</v>
      </c>
      <c r="H264" s="55">
        <f t="shared" si="68"/>
        <v>110210</v>
      </c>
      <c r="I264" s="56">
        <f t="shared" si="69"/>
        <v>0.75</v>
      </c>
      <c r="J264" s="57">
        <f t="shared" si="70"/>
        <v>0</v>
      </c>
      <c r="K264" s="58">
        <f t="shared" si="77"/>
        <v>0</v>
      </c>
      <c r="L264" s="59"/>
      <c r="M264" s="59"/>
      <c r="O264" s="45">
        <f>(Q264=B264)-1</f>
        <v>0</v>
      </c>
      <c r="P264" s="200">
        <v>11301</v>
      </c>
      <c r="Q264" s="200" t="s">
        <v>146</v>
      </c>
      <c r="R264" s="202">
        <v>0</v>
      </c>
      <c r="S264" s="202">
        <v>110210</v>
      </c>
      <c r="T264" s="201"/>
      <c r="U264" s="201">
        <v>0</v>
      </c>
      <c r="V264" s="201">
        <f t="shared" si="71"/>
        <v>0</v>
      </c>
      <c r="W264" s="201">
        <v>110210</v>
      </c>
      <c r="X264" s="201">
        <f t="shared" si="72"/>
        <v>0</v>
      </c>
      <c r="AA264" s="45" t="str">
        <f t="shared" si="73"/>
        <v>Mayor 13</v>
      </c>
      <c r="AB264" s="45" t="str">
        <f t="shared" si="74"/>
        <v/>
      </c>
      <c r="AC264" s="45" t="str">
        <f t="shared" si="75"/>
        <v/>
      </c>
      <c r="AD264" s="45" t="str">
        <f t="shared" si="76"/>
        <v/>
      </c>
    </row>
    <row r="265" spans="1:30" s="45" customFormat="1" ht="13.8" x14ac:dyDescent="0.25">
      <c r="A265" s="71">
        <v>11302</v>
      </c>
      <c r="B265" s="72" t="s">
        <v>4</v>
      </c>
      <c r="C265" s="44">
        <v>0</v>
      </c>
      <c r="D265" s="150">
        <v>255917</v>
      </c>
      <c r="E265" s="44">
        <v>0</v>
      </c>
      <c r="F265" s="151"/>
      <c r="G265" s="55">
        <f t="shared" si="67"/>
        <v>0</v>
      </c>
      <c r="H265" s="55">
        <f t="shared" si="68"/>
        <v>255917</v>
      </c>
      <c r="I265" s="56">
        <f t="shared" si="69"/>
        <v>0.75</v>
      </c>
      <c r="J265" s="57">
        <f t="shared" si="70"/>
        <v>0</v>
      </c>
      <c r="K265" s="58">
        <f t="shared" si="77"/>
        <v>0</v>
      </c>
      <c r="L265" s="59"/>
      <c r="M265" s="59"/>
      <c r="P265" s="200">
        <v>11302</v>
      </c>
      <c r="Q265" s="200" t="s">
        <v>350</v>
      </c>
      <c r="R265" s="202">
        <v>0</v>
      </c>
      <c r="S265" s="202">
        <v>255917</v>
      </c>
      <c r="T265" s="201"/>
      <c r="U265" s="201">
        <v>0</v>
      </c>
      <c r="V265" s="201">
        <f t="shared" si="71"/>
        <v>0</v>
      </c>
      <c r="W265" s="201">
        <v>255917</v>
      </c>
      <c r="X265" s="201">
        <f t="shared" si="72"/>
        <v>0</v>
      </c>
      <c r="AA265" s="45" t="str">
        <f t="shared" si="73"/>
        <v>Mayor 13</v>
      </c>
      <c r="AB265" s="45" t="str">
        <f t="shared" si="74"/>
        <v/>
      </c>
      <c r="AC265" s="45" t="str">
        <f t="shared" si="75"/>
        <v/>
      </c>
      <c r="AD265" s="45" t="str">
        <f t="shared" si="76"/>
        <v/>
      </c>
    </row>
    <row r="266" spans="1:30" s="45" customFormat="1" ht="13.8" x14ac:dyDescent="0.25">
      <c r="A266" s="71">
        <v>11303</v>
      </c>
      <c r="B266" s="72" t="s">
        <v>192</v>
      </c>
      <c r="C266" s="44">
        <v>0</v>
      </c>
      <c r="D266" s="150">
        <v>0</v>
      </c>
      <c r="E266" s="44">
        <v>0</v>
      </c>
      <c r="F266" s="151"/>
      <c r="G266" s="55">
        <f t="shared" si="67"/>
        <v>0</v>
      </c>
      <c r="H266" s="55">
        <f t="shared" si="68"/>
        <v>0</v>
      </c>
      <c r="I266" s="56">
        <f t="shared" si="69"/>
        <v>1</v>
      </c>
      <c r="J266" s="57">
        <f t="shared" si="70"/>
        <v>1</v>
      </c>
      <c r="K266" s="58">
        <f t="shared" si="77"/>
        <v>1</v>
      </c>
      <c r="L266" s="59"/>
      <c r="M266" s="59"/>
      <c r="O266" s="45">
        <f>(Q266=B266)-1</f>
        <v>0</v>
      </c>
      <c r="P266" s="200">
        <v>11303</v>
      </c>
      <c r="Q266" s="200" t="s">
        <v>192</v>
      </c>
      <c r="R266" s="202">
        <v>0</v>
      </c>
      <c r="S266" s="202">
        <v>0</v>
      </c>
      <c r="T266" s="201"/>
      <c r="U266" s="201">
        <v>0</v>
      </c>
      <c r="V266" s="201">
        <f t="shared" si="71"/>
        <v>0</v>
      </c>
      <c r="W266" s="201">
        <v>0</v>
      </c>
      <c r="X266" s="201">
        <f t="shared" si="72"/>
        <v>0</v>
      </c>
      <c r="AA266" s="45" t="str">
        <f t="shared" si="73"/>
        <v/>
      </c>
      <c r="AB266" s="45" t="str">
        <f t="shared" si="74"/>
        <v/>
      </c>
      <c r="AC266" s="45" t="str">
        <f t="shared" si="75"/>
        <v>= 13 11</v>
      </c>
      <c r="AD266" s="45" t="str">
        <f t="shared" si="76"/>
        <v/>
      </c>
    </row>
    <row r="267" spans="1:30" s="45" customFormat="1" ht="13.8" x14ac:dyDescent="0.25">
      <c r="A267" s="71">
        <v>11401</v>
      </c>
      <c r="B267" s="72" t="s">
        <v>240</v>
      </c>
      <c r="C267" s="44">
        <v>0</v>
      </c>
      <c r="D267" s="150">
        <v>0</v>
      </c>
      <c r="E267" s="44">
        <v>0</v>
      </c>
      <c r="F267" s="151"/>
      <c r="G267" s="55">
        <f t="shared" si="67"/>
        <v>0</v>
      </c>
      <c r="H267" s="55">
        <f t="shared" si="68"/>
        <v>0</v>
      </c>
      <c r="I267" s="56">
        <f t="shared" si="69"/>
        <v>1</v>
      </c>
      <c r="J267" s="57">
        <f t="shared" si="70"/>
        <v>1</v>
      </c>
      <c r="K267" s="58">
        <f t="shared" si="77"/>
        <v>1</v>
      </c>
      <c r="L267" s="59"/>
      <c r="M267" s="59"/>
      <c r="O267" s="45">
        <f>(Q267=B267)-1</f>
        <v>0</v>
      </c>
      <c r="P267" s="200">
        <v>11401</v>
      </c>
      <c r="Q267" s="200" t="s">
        <v>240</v>
      </c>
      <c r="R267" s="202">
        <v>0</v>
      </c>
      <c r="S267" s="202">
        <v>0</v>
      </c>
      <c r="T267" s="201"/>
      <c r="U267" s="201">
        <v>0</v>
      </c>
      <c r="V267" s="201">
        <f t="shared" si="71"/>
        <v>0</v>
      </c>
      <c r="W267" s="201">
        <v>0</v>
      </c>
      <c r="X267" s="201">
        <f t="shared" si="72"/>
        <v>0</v>
      </c>
      <c r="AA267" s="45" t="str">
        <f t="shared" si="73"/>
        <v/>
      </c>
      <c r="AB267" s="45" t="str">
        <f t="shared" si="74"/>
        <v/>
      </c>
      <c r="AC267" s="45" t="str">
        <f t="shared" si="75"/>
        <v>= 13 11</v>
      </c>
      <c r="AD267" s="45" t="str">
        <f t="shared" si="76"/>
        <v/>
      </c>
    </row>
    <row r="268" spans="1:30" s="45" customFormat="1" ht="13.8" x14ac:dyDescent="0.25">
      <c r="A268" s="71">
        <v>11402</v>
      </c>
      <c r="B268" s="72" t="s">
        <v>212</v>
      </c>
      <c r="C268" s="44">
        <v>0</v>
      </c>
      <c r="D268" s="150">
        <v>0</v>
      </c>
      <c r="E268" s="44">
        <v>0</v>
      </c>
      <c r="F268" s="151"/>
      <c r="G268" s="55">
        <f t="shared" si="67"/>
        <v>0</v>
      </c>
      <c r="H268" s="55">
        <f t="shared" si="68"/>
        <v>0</v>
      </c>
      <c r="I268" s="56">
        <f t="shared" si="69"/>
        <v>1</v>
      </c>
      <c r="J268" s="57">
        <f t="shared" si="70"/>
        <v>1</v>
      </c>
      <c r="K268" s="58">
        <f t="shared" si="77"/>
        <v>1</v>
      </c>
      <c r="L268" s="59"/>
      <c r="M268" s="59"/>
      <c r="P268" s="200">
        <v>11402</v>
      </c>
      <c r="Q268" s="200" t="s">
        <v>415</v>
      </c>
      <c r="R268" s="202">
        <v>0</v>
      </c>
      <c r="S268" s="202">
        <v>0</v>
      </c>
      <c r="T268" s="201"/>
      <c r="U268" s="201">
        <v>0</v>
      </c>
      <c r="V268" s="201">
        <f t="shared" si="71"/>
        <v>0</v>
      </c>
      <c r="W268" s="201">
        <v>0</v>
      </c>
      <c r="X268" s="201">
        <f t="shared" si="72"/>
        <v>0</v>
      </c>
      <c r="AA268" s="45" t="str">
        <f t="shared" si="73"/>
        <v/>
      </c>
      <c r="AB268" s="45" t="str">
        <f t="shared" si="74"/>
        <v/>
      </c>
      <c r="AC268" s="45" t="str">
        <f t="shared" si="75"/>
        <v>= 13 11</v>
      </c>
      <c r="AD268" s="45" t="str">
        <f t="shared" si="76"/>
        <v/>
      </c>
    </row>
    <row r="269" spans="1:30" s="45" customFormat="1" ht="13.8" x14ac:dyDescent="0.25">
      <c r="A269" s="71">
        <v>12101</v>
      </c>
      <c r="B269" s="72" t="s">
        <v>193</v>
      </c>
      <c r="C269" s="44">
        <v>0</v>
      </c>
      <c r="D269" s="150">
        <v>0</v>
      </c>
      <c r="E269" s="44">
        <v>0</v>
      </c>
      <c r="F269" s="151"/>
      <c r="G269" s="55">
        <f t="shared" si="67"/>
        <v>0</v>
      </c>
      <c r="H269" s="55">
        <f t="shared" si="68"/>
        <v>0</v>
      </c>
      <c r="I269" s="56">
        <f t="shared" si="69"/>
        <v>1</v>
      </c>
      <c r="J269" s="57">
        <f t="shared" si="70"/>
        <v>1</v>
      </c>
      <c r="K269" s="58">
        <f t="shared" si="77"/>
        <v>1</v>
      </c>
      <c r="L269" s="59"/>
      <c r="M269" s="59"/>
      <c r="O269" s="45">
        <f t="shared" ref="O269:O276" si="78">(Q269=B269)-1</f>
        <v>0</v>
      </c>
      <c r="P269" s="200">
        <v>12101</v>
      </c>
      <c r="Q269" s="200" t="s">
        <v>193</v>
      </c>
      <c r="R269" s="202">
        <v>0</v>
      </c>
      <c r="S269" s="202">
        <v>0</v>
      </c>
      <c r="T269" s="201"/>
      <c r="U269" s="201">
        <v>0</v>
      </c>
      <c r="V269" s="201">
        <f t="shared" si="71"/>
        <v>0</v>
      </c>
      <c r="W269" s="201">
        <v>0</v>
      </c>
      <c r="X269" s="201">
        <f t="shared" si="72"/>
        <v>0</v>
      </c>
      <c r="AA269" s="45" t="str">
        <f t="shared" si="73"/>
        <v/>
      </c>
      <c r="AB269" s="45" t="str">
        <f t="shared" si="74"/>
        <v/>
      </c>
      <c r="AC269" s="45" t="str">
        <f t="shared" si="75"/>
        <v>= 13 11</v>
      </c>
      <c r="AD269" s="45" t="str">
        <f t="shared" si="76"/>
        <v/>
      </c>
    </row>
    <row r="270" spans="1:30" s="45" customFormat="1" ht="13.8" x14ac:dyDescent="0.25">
      <c r="A270" s="71">
        <v>12102</v>
      </c>
      <c r="B270" s="72" t="s">
        <v>194</v>
      </c>
      <c r="C270" s="44">
        <v>0</v>
      </c>
      <c r="D270" s="150">
        <v>0</v>
      </c>
      <c r="E270" s="44">
        <v>0</v>
      </c>
      <c r="F270" s="151"/>
      <c r="G270" s="55">
        <f t="shared" si="67"/>
        <v>0</v>
      </c>
      <c r="H270" s="55">
        <f t="shared" si="68"/>
        <v>0</v>
      </c>
      <c r="I270" s="56">
        <f t="shared" si="69"/>
        <v>1</v>
      </c>
      <c r="J270" s="57">
        <f t="shared" si="70"/>
        <v>1</v>
      </c>
      <c r="K270" s="58">
        <f t="shared" si="77"/>
        <v>1</v>
      </c>
      <c r="L270" s="59"/>
      <c r="M270" s="59"/>
      <c r="O270" s="45">
        <f t="shared" si="78"/>
        <v>0</v>
      </c>
      <c r="P270" s="200">
        <v>12102</v>
      </c>
      <c r="Q270" s="200" t="s">
        <v>194</v>
      </c>
      <c r="R270" s="202">
        <v>0</v>
      </c>
      <c r="S270" s="202">
        <v>0</v>
      </c>
      <c r="T270" s="201"/>
      <c r="U270" s="201">
        <v>0</v>
      </c>
      <c r="V270" s="201">
        <f t="shared" si="71"/>
        <v>0</v>
      </c>
      <c r="W270" s="201">
        <v>0</v>
      </c>
      <c r="X270" s="201">
        <f t="shared" si="72"/>
        <v>0</v>
      </c>
      <c r="AA270" s="45" t="str">
        <f t="shared" si="73"/>
        <v/>
      </c>
      <c r="AB270" s="45" t="str">
        <f t="shared" si="74"/>
        <v/>
      </c>
      <c r="AC270" s="45" t="str">
        <f t="shared" si="75"/>
        <v>= 13 11</v>
      </c>
      <c r="AD270" s="45" t="str">
        <f t="shared" si="76"/>
        <v/>
      </c>
    </row>
    <row r="271" spans="1:30" s="45" customFormat="1" ht="13.8" x14ac:dyDescent="0.25">
      <c r="A271" s="71">
        <v>12103</v>
      </c>
      <c r="B271" s="72" t="s">
        <v>414</v>
      </c>
      <c r="C271" s="44">
        <v>0</v>
      </c>
      <c r="D271" s="150">
        <v>0</v>
      </c>
      <c r="E271" s="44">
        <v>0</v>
      </c>
      <c r="F271" s="151"/>
      <c r="G271" s="55">
        <f t="shared" si="67"/>
        <v>0</v>
      </c>
      <c r="H271" s="55">
        <f t="shared" si="68"/>
        <v>0</v>
      </c>
      <c r="I271" s="56">
        <f t="shared" si="69"/>
        <v>1</v>
      </c>
      <c r="J271" s="57">
        <f t="shared" si="70"/>
        <v>1</v>
      </c>
      <c r="K271" s="58">
        <f t="shared" si="77"/>
        <v>1</v>
      </c>
      <c r="L271" s="59"/>
      <c r="M271" s="59"/>
      <c r="O271" s="45">
        <f t="shared" si="78"/>
        <v>0</v>
      </c>
      <c r="P271" s="200">
        <v>12103</v>
      </c>
      <c r="Q271" s="200" t="s">
        <v>414</v>
      </c>
      <c r="R271" s="202">
        <v>0</v>
      </c>
      <c r="S271" s="202">
        <v>0</v>
      </c>
      <c r="T271" s="201"/>
      <c r="U271" s="201">
        <v>0</v>
      </c>
      <c r="V271" s="201">
        <f t="shared" si="71"/>
        <v>0</v>
      </c>
      <c r="W271" s="201">
        <v>0</v>
      </c>
      <c r="X271" s="201">
        <f t="shared" si="72"/>
        <v>0</v>
      </c>
      <c r="AA271" s="45" t="str">
        <f t="shared" si="73"/>
        <v/>
      </c>
      <c r="AB271" s="45" t="str">
        <f t="shared" si="74"/>
        <v/>
      </c>
      <c r="AC271" s="45" t="str">
        <f t="shared" si="75"/>
        <v>= 13 11</v>
      </c>
      <c r="AD271" s="45" t="str">
        <f t="shared" si="76"/>
        <v/>
      </c>
    </row>
    <row r="272" spans="1:30" s="45" customFormat="1" ht="13.8" x14ac:dyDescent="0.25">
      <c r="A272" s="71">
        <v>12104</v>
      </c>
      <c r="B272" s="72" t="s">
        <v>334</v>
      </c>
      <c r="C272" s="44">
        <v>0</v>
      </c>
      <c r="D272" s="150">
        <v>0</v>
      </c>
      <c r="E272" s="44">
        <v>0</v>
      </c>
      <c r="F272" s="151"/>
      <c r="G272" s="55">
        <f t="shared" si="67"/>
        <v>0</v>
      </c>
      <c r="H272" s="55">
        <f t="shared" si="68"/>
        <v>0</v>
      </c>
      <c r="I272" s="56">
        <f t="shared" si="69"/>
        <v>1</v>
      </c>
      <c r="J272" s="57">
        <f t="shared" si="70"/>
        <v>1</v>
      </c>
      <c r="K272" s="58">
        <f t="shared" si="77"/>
        <v>1</v>
      </c>
      <c r="L272" s="59"/>
      <c r="M272" s="59"/>
      <c r="O272" s="45">
        <f t="shared" si="78"/>
        <v>0</v>
      </c>
      <c r="P272" s="200">
        <v>12104</v>
      </c>
      <c r="Q272" s="200" t="s">
        <v>334</v>
      </c>
      <c r="R272" s="202">
        <v>0</v>
      </c>
      <c r="S272" s="202">
        <v>0</v>
      </c>
      <c r="T272" s="201"/>
      <c r="U272" s="201">
        <v>0</v>
      </c>
      <c r="V272" s="201">
        <f t="shared" si="71"/>
        <v>0</v>
      </c>
      <c r="W272" s="201">
        <v>0</v>
      </c>
      <c r="X272" s="201">
        <f t="shared" si="72"/>
        <v>0</v>
      </c>
      <c r="AA272" s="45" t="str">
        <f t="shared" si="73"/>
        <v/>
      </c>
      <c r="AB272" s="45" t="str">
        <f t="shared" si="74"/>
        <v/>
      </c>
      <c r="AC272" s="45" t="str">
        <f t="shared" si="75"/>
        <v>= 13 11</v>
      </c>
      <c r="AD272" s="45" t="str">
        <f t="shared" si="76"/>
        <v/>
      </c>
    </row>
    <row r="273" spans="1:30" s="45" customFormat="1" ht="13.8" x14ac:dyDescent="0.25">
      <c r="A273" s="71">
        <v>12201</v>
      </c>
      <c r="B273" s="72" t="s">
        <v>43</v>
      </c>
      <c r="C273" s="44">
        <v>2724843</v>
      </c>
      <c r="D273" s="150">
        <v>391538</v>
      </c>
      <c r="E273" s="44">
        <v>0</v>
      </c>
      <c r="F273" s="151"/>
      <c r="G273" s="55">
        <f t="shared" si="67"/>
        <v>2724843</v>
      </c>
      <c r="H273" s="55">
        <f t="shared" si="68"/>
        <v>391538</v>
      </c>
      <c r="I273" s="56">
        <f t="shared" si="69"/>
        <v>0.75</v>
      </c>
      <c r="J273" s="57">
        <f t="shared" si="70"/>
        <v>0.85630805150975675</v>
      </c>
      <c r="K273" s="58">
        <f>+M273</f>
        <v>0.64231617978540889</v>
      </c>
      <c r="L273" s="58">
        <f>(J273-0)/$J$348</f>
        <v>0.85642157304721189</v>
      </c>
      <c r="M273" s="58">
        <f>L273*I273</f>
        <v>0.64231617978540889</v>
      </c>
      <c r="O273" s="45">
        <f t="shared" si="78"/>
        <v>0</v>
      </c>
      <c r="P273" s="200">
        <v>12201</v>
      </c>
      <c r="Q273" s="200" t="s">
        <v>43</v>
      </c>
      <c r="R273" s="202">
        <v>2724843</v>
      </c>
      <c r="S273" s="202">
        <v>391538</v>
      </c>
      <c r="T273" s="201"/>
      <c r="U273" s="201">
        <v>2724843</v>
      </c>
      <c r="V273" s="201">
        <f t="shared" si="71"/>
        <v>0</v>
      </c>
      <c r="W273" s="201">
        <v>391538</v>
      </c>
      <c r="X273" s="201">
        <f t="shared" si="72"/>
        <v>0</v>
      </c>
      <c r="AA273" s="45" t="str">
        <f t="shared" si="73"/>
        <v/>
      </c>
      <c r="AB273" s="45" t="str">
        <f t="shared" si="74"/>
        <v>Mayor 11</v>
      </c>
      <c r="AC273" s="45" t="str">
        <f t="shared" si="75"/>
        <v/>
      </c>
      <c r="AD273" s="45" t="str">
        <f t="shared" si="76"/>
        <v/>
      </c>
    </row>
    <row r="274" spans="1:30" s="45" customFormat="1" ht="13.8" x14ac:dyDescent="0.25">
      <c r="A274" s="71">
        <v>12301</v>
      </c>
      <c r="B274" s="72" t="s">
        <v>195</v>
      </c>
      <c r="C274" s="44">
        <v>0</v>
      </c>
      <c r="D274" s="150">
        <v>0</v>
      </c>
      <c r="E274" s="44">
        <v>0</v>
      </c>
      <c r="F274" s="151"/>
      <c r="G274" s="55">
        <f t="shared" si="67"/>
        <v>0</v>
      </c>
      <c r="H274" s="55">
        <f t="shared" si="68"/>
        <v>0</v>
      </c>
      <c r="I274" s="56">
        <f t="shared" si="69"/>
        <v>1</v>
      </c>
      <c r="J274" s="57">
        <f t="shared" si="70"/>
        <v>1</v>
      </c>
      <c r="K274" s="58">
        <f t="shared" ref="K274:K283" si="79">I274*J274</f>
        <v>1</v>
      </c>
      <c r="L274" s="59"/>
      <c r="M274" s="59"/>
      <c r="O274" s="45">
        <f t="shared" si="78"/>
        <v>0</v>
      </c>
      <c r="P274" s="200">
        <v>12301</v>
      </c>
      <c r="Q274" s="200" t="s">
        <v>195</v>
      </c>
      <c r="R274" s="202">
        <v>0</v>
      </c>
      <c r="S274" s="202">
        <v>0</v>
      </c>
      <c r="T274" s="201"/>
      <c r="U274" s="201">
        <v>0</v>
      </c>
      <c r="V274" s="201">
        <f t="shared" si="71"/>
        <v>0</v>
      </c>
      <c r="W274" s="201">
        <v>0</v>
      </c>
      <c r="X274" s="201">
        <f t="shared" si="72"/>
        <v>0</v>
      </c>
      <c r="AA274" s="45" t="str">
        <f t="shared" si="73"/>
        <v/>
      </c>
      <c r="AB274" s="45" t="str">
        <f t="shared" si="74"/>
        <v/>
      </c>
      <c r="AC274" s="45" t="str">
        <f t="shared" si="75"/>
        <v>= 13 11</v>
      </c>
      <c r="AD274" s="45" t="str">
        <f t="shared" si="76"/>
        <v/>
      </c>
    </row>
    <row r="275" spans="1:30" s="45" customFormat="1" ht="13.8" x14ac:dyDescent="0.25">
      <c r="A275" s="71">
        <v>12302</v>
      </c>
      <c r="B275" s="72" t="s">
        <v>335</v>
      </c>
      <c r="C275" s="44">
        <v>0</v>
      </c>
      <c r="D275" s="150">
        <v>0</v>
      </c>
      <c r="E275" s="44">
        <v>0</v>
      </c>
      <c r="F275" s="151"/>
      <c r="G275" s="55">
        <f t="shared" si="67"/>
        <v>0</v>
      </c>
      <c r="H275" s="55">
        <f t="shared" si="68"/>
        <v>0</v>
      </c>
      <c r="I275" s="56">
        <f t="shared" si="69"/>
        <v>1</v>
      </c>
      <c r="J275" s="57">
        <f t="shared" si="70"/>
        <v>1</v>
      </c>
      <c r="K275" s="58">
        <f t="shared" si="79"/>
        <v>1</v>
      </c>
      <c r="L275" s="59"/>
      <c r="M275" s="59"/>
      <c r="O275" s="45">
        <f t="shared" si="78"/>
        <v>0</v>
      </c>
      <c r="P275" s="200">
        <v>12302</v>
      </c>
      <c r="Q275" s="200" t="s">
        <v>335</v>
      </c>
      <c r="R275" s="202">
        <v>0</v>
      </c>
      <c r="S275" s="202">
        <v>0</v>
      </c>
      <c r="T275" s="201"/>
      <c r="U275" s="201">
        <v>0</v>
      </c>
      <c r="V275" s="201">
        <f t="shared" si="71"/>
        <v>0</v>
      </c>
      <c r="W275" s="201">
        <v>0</v>
      </c>
      <c r="X275" s="201">
        <f t="shared" si="72"/>
        <v>0</v>
      </c>
      <c r="AA275" s="45" t="str">
        <f t="shared" si="73"/>
        <v/>
      </c>
      <c r="AB275" s="45" t="str">
        <f t="shared" si="74"/>
        <v/>
      </c>
      <c r="AC275" s="45" t="str">
        <f t="shared" si="75"/>
        <v>= 13 11</v>
      </c>
      <c r="AD275" s="45" t="str">
        <f t="shared" si="76"/>
        <v/>
      </c>
    </row>
    <row r="276" spans="1:30" s="45" customFormat="1" ht="13.8" x14ac:dyDescent="0.25">
      <c r="A276" s="71">
        <v>12303</v>
      </c>
      <c r="B276" s="72" t="s">
        <v>336</v>
      </c>
      <c r="C276" s="44">
        <v>135100</v>
      </c>
      <c r="D276" s="150">
        <v>0</v>
      </c>
      <c r="E276" s="44">
        <v>0</v>
      </c>
      <c r="F276" s="151"/>
      <c r="G276" s="55">
        <f t="shared" si="67"/>
        <v>135100</v>
      </c>
      <c r="H276" s="55">
        <f t="shared" si="68"/>
        <v>0</v>
      </c>
      <c r="I276" s="56">
        <f t="shared" si="69"/>
        <v>1</v>
      </c>
      <c r="J276" s="57">
        <f t="shared" si="70"/>
        <v>1</v>
      </c>
      <c r="K276" s="58">
        <f t="shared" si="79"/>
        <v>1</v>
      </c>
      <c r="L276" s="59"/>
      <c r="M276" s="59"/>
      <c r="O276" s="45">
        <f t="shared" si="78"/>
        <v>0</v>
      </c>
      <c r="P276" s="200">
        <v>12303</v>
      </c>
      <c r="Q276" s="200" t="s">
        <v>336</v>
      </c>
      <c r="R276" s="202">
        <v>135100</v>
      </c>
      <c r="S276" s="202">
        <v>0</v>
      </c>
      <c r="T276" s="201"/>
      <c r="U276" s="201">
        <v>135100</v>
      </c>
      <c r="V276" s="201">
        <f t="shared" si="71"/>
        <v>0</v>
      </c>
      <c r="W276" s="201">
        <v>0</v>
      </c>
      <c r="X276" s="201">
        <f t="shared" si="72"/>
        <v>0</v>
      </c>
      <c r="AA276" s="45" t="str">
        <f t="shared" si="73"/>
        <v/>
      </c>
      <c r="AB276" s="45" t="str">
        <f t="shared" si="74"/>
        <v>Mayor 11</v>
      </c>
      <c r="AC276" s="45" t="str">
        <f t="shared" si="75"/>
        <v/>
      </c>
      <c r="AD276" s="45" t="str">
        <f t="shared" si="76"/>
        <v>Extingue en 13</v>
      </c>
    </row>
    <row r="277" spans="1:30" s="45" customFormat="1" ht="13.8" x14ac:dyDescent="0.25">
      <c r="A277" s="71">
        <v>12401</v>
      </c>
      <c r="B277" s="72" t="s">
        <v>400</v>
      </c>
      <c r="C277" s="44">
        <v>0</v>
      </c>
      <c r="D277" s="150">
        <v>0</v>
      </c>
      <c r="E277" s="44">
        <v>0</v>
      </c>
      <c r="F277" s="151"/>
      <c r="G277" s="55">
        <f t="shared" si="67"/>
        <v>0</v>
      </c>
      <c r="H277" s="55">
        <f t="shared" si="68"/>
        <v>0</v>
      </c>
      <c r="I277" s="56">
        <f t="shared" si="69"/>
        <v>1</v>
      </c>
      <c r="J277" s="57">
        <f t="shared" si="70"/>
        <v>1</v>
      </c>
      <c r="K277" s="58">
        <f t="shared" si="79"/>
        <v>1</v>
      </c>
      <c r="L277" s="59"/>
      <c r="M277" s="59"/>
      <c r="P277" s="200">
        <v>12401</v>
      </c>
      <c r="Q277" s="200" t="s">
        <v>337</v>
      </c>
      <c r="R277" s="202">
        <v>0</v>
      </c>
      <c r="S277" s="202">
        <v>0</v>
      </c>
      <c r="T277" s="201"/>
      <c r="U277" s="201">
        <v>0</v>
      </c>
      <c r="V277" s="201">
        <f t="shared" si="71"/>
        <v>0</v>
      </c>
      <c r="W277" s="201">
        <v>0</v>
      </c>
      <c r="X277" s="201">
        <f t="shared" si="72"/>
        <v>0</v>
      </c>
      <c r="AA277" s="45" t="str">
        <f t="shared" si="73"/>
        <v/>
      </c>
      <c r="AB277" s="45" t="str">
        <f t="shared" si="74"/>
        <v/>
      </c>
      <c r="AC277" s="45" t="str">
        <f t="shared" si="75"/>
        <v>= 13 11</v>
      </c>
      <c r="AD277" s="45" t="str">
        <f t="shared" si="76"/>
        <v/>
      </c>
    </row>
    <row r="278" spans="1:30" s="45" customFormat="1" ht="13.8" x14ac:dyDescent="0.25">
      <c r="A278" s="71">
        <v>12402</v>
      </c>
      <c r="B278" s="72" t="s">
        <v>338</v>
      </c>
      <c r="C278" s="44">
        <v>0</v>
      </c>
      <c r="D278" s="150">
        <v>0</v>
      </c>
      <c r="E278" s="44">
        <v>0</v>
      </c>
      <c r="F278" s="151"/>
      <c r="G278" s="55">
        <f t="shared" si="67"/>
        <v>0</v>
      </c>
      <c r="H278" s="55">
        <f t="shared" si="68"/>
        <v>0</v>
      </c>
      <c r="I278" s="56">
        <f t="shared" si="69"/>
        <v>1</v>
      </c>
      <c r="J278" s="57">
        <f t="shared" si="70"/>
        <v>1</v>
      </c>
      <c r="K278" s="58">
        <f t="shared" si="79"/>
        <v>1</v>
      </c>
      <c r="L278" s="59"/>
      <c r="M278" s="59"/>
      <c r="O278" s="45">
        <f t="shared" ref="O278:O299" si="80">(Q278=B278)-1</f>
        <v>0</v>
      </c>
      <c r="P278" s="200">
        <v>12402</v>
      </c>
      <c r="Q278" s="200" t="s">
        <v>338</v>
      </c>
      <c r="R278" s="202">
        <v>0</v>
      </c>
      <c r="S278" s="202">
        <v>0</v>
      </c>
      <c r="T278" s="201"/>
      <c r="U278" s="201">
        <v>0</v>
      </c>
      <c r="V278" s="201">
        <f t="shared" si="71"/>
        <v>0</v>
      </c>
      <c r="W278" s="201">
        <v>0</v>
      </c>
      <c r="X278" s="201">
        <f t="shared" si="72"/>
        <v>0</v>
      </c>
      <c r="AA278" s="45" t="str">
        <f t="shared" si="73"/>
        <v/>
      </c>
      <c r="AB278" s="45" t="str">
        <f t="shared" si="74"/>
        <v/>
      </c>
      <c r="AC278" s="45" t="str">
        <f t="shared" si="75"/>
        <v>= 13 11</v>
      </c>
      <c r="AD278" s="45" t="str">
        <f t="shared" si="76"/>
        <v/>
      </c>
    </row>
    <row r="279" spans="1:30" s="45" customFormat="1" ht="13.8" x14ac:dyDescent="0.25">
      <c r="A279" s="71">
        <v>13101</v>
      </c>
      <c r="B279" s="72" t="s">
        <v>213</v>
      </c>
      <c r="C279" s="44">
        <v>0</v>
      </c>
      <c r="D279" s="150">
        <v>0</v>
      </c>
      <c r="E279" s="44">
        <v>0</v>
      </c>
      <c r="F279" s="151"/>
      <c r="G279" s="55">
        <f t="shared" si="67"/>
        <v>0</v>
      </c>
      <c r="H279" s="55">
        <f t="shared" si="68"/>
        <v>0</v>
      </c>
      <c r="I279" s="56">
        <f t="shared" si="69"/>
        <v>1</v>
      </c>
      <c r="J279" s="57">
        <f t="shared" si="70"/>
        <v>1</v>
      </c>
      <c r="K279" s="58">
        <f t="shared" si="79"/>
        <v>1</v>
      </c>
      <c r="L279" s="59"/>
      <c r="M279" s="59"/>
      <c r="O279" s="45">
        <f t="shared" si="80"/>
        <v>0</v>
      </c>
      <c r="P279" s="200">
        <v>13101</v>
      </c>
      <c r="Q279" s="200" t="s">
        <v>213</v>
      </c>
      <c r="R279" s="202">
        <v>0</v>
      </c>
      <c r="S279" s="202">
        <v>0</v>
      </c>
      <c r="T279" s="201"/>
      <c r="U279" s="201">
        <v>0</v>
      </c>
      <c r="V279" s="201">
        <f t="shared" si="71"/>
        <v>0</v>
      </c>
      <c r="W279" s="201">
        <v>0</v>
      </c>
      <c r="X279" s="201">
        <f t="shared" si="72"/>
        <v>0</v>
      </c>
      <c r="AA279" s="45" t="str">
        <f t="shared" si="73"/>
        <v/>
      </c>
      <c r="AB279" s="45" t="str">
        <f t="shared" si="74"/>
        <v/>
      </c>
      <c r="AC279" s="45" t="str">
        <f t="shared" si="75"/>
        <v>= 13 11</v>
      </c>
      <c r="AD279" s="45" t="str">
        <f t="shared" si="76"/>
        <v/>
      </c>
    </row>
    <row r="280" spans="1:30" s="45" customFormat="1" ht="13.8" x14ac:dyDescent="0.25">
      <c r="A280" s="71">
        <v>13102</v>
      </c>
      <c r="B280" s="72" t="s">
        <v>98</v>
      </c>
      <c r="C280" s="44">
        <v>0</v>
      </c>
      <c r="D280" s="150">
        <v>0</v>
      </c>
      <c r="E280" s="44">
        <v>0</v>
      </c>
      <c r="F280" s="151"/>
      <c r="G280" s="55">
        <f t="shared" si="67"/>
        <v>0</v>
      </c>
      <c r="H280" s="55">
        <f t="shared" si="68"/>
        <v>0</v>
      </c>
      <c r="I280" s="56">
        <f t="shared" si="69"/>
        <v>1</v>
      </c>
      <c r="J280" s="57">
        <f t="shared" si="70"/>
        <v>1</v>
      </c>
      <c r="K280" s="58">
        <f t="shared" si="79"/>
        <v>1</v>
      </c>
      <c r="L280" s="59"/>
      <c r="M280" s="59"/>
      <c r="O280" s="45">
        <f t="shared" si="80"/>
        <v>0</v>
      </c>
      <c r="P280" s="200">
        <v>13102</v>
      </c>
      <c r="Q280" s="200" t="s">
        <v>98</v>
      </c>
      <c r="R280" s="202">
        <v>0</v>
      </c>
      <c r="S280" s="202">
        <v>0</v>
      </c>
      <c r="T280" s="201"/>
      <c r="U280" s="201">
        <v>0</v>
      </c>
      <c r="V280" s="201">
        <f t="shared" si="71"/>
        <v>0</v>
      </c>
      <c r="W280" s="201">
        <v>0</v>
      </c>
      <c r="X280" s="201">
        <f t="shared" si="72"/>
        <v>0</v>
      </c>
      <c r="AA280" s="45" t="str">
        <f t="shared" si="73"/>
        <v/>
      </c>
      <c r="AB280" s="45" t="str">
        <f t="shared" si="74"/>
        <v/>
      </c>
      <c r="AC280" s="45" t="str">
        <f t="shared" si="75"/>
        <v>= 13 11</v>
      </c>
      <c r="AD280" s="45" t="str">
        <f t="shared" si="76"/>
        <v/>
      </c>
    </row>
    <row r="281" spans="1:30" s="45" customFormat="1" ht="13.8" x14ac:dyDescent="0.25">
      <c r="A281" s="71">
        <v>13103</v>
      </c>
      <c r="B281" s="72" t="s">
        <v>107</v>
      </c>
      <c r="C281" s="44">
        <v>0</v>
      </c>
      <c r="D281" s="150">
        <v>0</v>
      </c>
      <c r="E281" s="44">
        <v>190779365</v>
      </c>
      <c r="F281" s="150">
        <v>1635173548</v>
      </c>
      <c r="G281" s="55">
        <f t="shared" si="67"/>
        <v>190779365</v>
      </c>
      <c r="H281" s="55">
        <f t="shared" si="68"/>
        <v>1635173548</v>
      </c>
      <c r="I281" s="56">
        <f t="shared" si="69"/>
        <v>0.75</v>
      </c>
      <c r="J281" s="57">
        <f t="shared" si="70"/>
        <v>0</v>
      </c>
      <c r="K281" s="58">
        <f t="shared" si="79"/>
        <v>0</v>
      </c>
      <c r="L281" s="59"/>
      <c r="M281" s="59"/>
      <c r="O281" s="45">
        <f t="shared" si="80"/>
        <v>0</v>
      </c>
      <c r="P281" s="200">
        <v>13103</v>
      </c>
      <c r="Q281" s="200" t="s">
        <v>107</v>
      </c>
      <c r="R281" s="202">
        <v>190779365</v>
      </c>
      <c r="S281" s="202">
        <v>1635173548</v>
      </c>
      <c r="T281" s="201"/>
      <c r="U281" s="201">
        <v>190779365</v>
      </c>
      <c r="V281" s="201">
        <f t="shared" si="71"/>
        <v>0</v>
      </c>
      <c r="W281" s="201">
        <v>1635173548</v>
      </c>
      <c r="X281" s="201">
        <f t="shared" si="72"/>
        <v>0</v>
      </c>
      <c r="AA281" s="45" t="str">
        <f t="shared" si="73"/>
        <v>Mayor 13</v>
      </c>
      <c r="AB281" s="45" t="str">
        <f t="shared" si="74"/>
        <v/>
      </c>
      <c r="AC281" s="45" t="str">
        <f t="shared" si="75"/>
        <v/>
      </c>
      <c r="AD281" s="45" t="str">
        <f t="shared" si="76"/>
        <v/>
      </c>
    </row>
    <row r="282" spans="1:30" s="45" customFormat="1" ht="13.8" x14ac:dyDescent="0.25">
      <c r="A282" s="71">
        <v>13104</v>
      </c>
      <c r="B282" s="72" t="s">
        <v>409</v>
      </c>
      <c r="C282" s="44">
        <v>0</v>
      </c>
      <c r="D282" s="150">
        <v>0</v>
      </c>
      <c r="E282" s="44">
        <v>18285582</v>
      </c>
      <c r="F282" s="150">
        <v>147318651</v>
      </c>
      <c r="G282" s="55">
        <f t="shared" si="67"/>
        <v>18285582</v>
      </c>
      <c r="H282" s="55">
        <f t="shared" si="68"/>
        <v>147318651</v>
      </c>
      <c r="I282" s="56">
        <f t="shared" si="69"/>
        <v>0.75</v>
      </c>
      <c r="J282" s="57">
        <f t="shared" si="70"/>
        <v>0</v>
      </c>
      <c r="K282" s="58">
        <f t="shared" si="79"/>
        <v>0</v>
      </c>
      <c r="L282" s="59"/>
      <c r="M282" s="59"/>
      <c r="O282" s="45">
        <f t="shared" si="80"/>
        <v>0</v>
      </c>
      <c r="P282" s="200">
        <v>13104</v>
      </c>
      <c r="Q282" s="200" t="s">
        <v>409</v>
      </c>
      <c r="R282" s="202">
        <v>18285582</v>
      </c>
      <c r="S282" s="202">
        <v>147318651</v>
      </c>
      <c r="T282" s="201"/>
      <c r="U282" s="201">
        <v>18285582</v>
      </c>
      <c r="V282" s="201">
        <f t="shared" si="71"/>
        <v>0</v>
      </c>
      <c r="W282" s="201">
        <v>147318651</v>
      </c>
      <c r="X282" s="201">
        <f t="shared" si="72"/>
        <v>0</v>
      </c>
      <c r="AA282" s="45" t="str">
        <f t="shared" si="73"/>
        <v>Mayor 13</v>
      </c>
      <c r="AB282" s="45" t="str">
        <f t="shared" si="74"/>
        <v/>
      </c>
      <c r="AC282" s="45" t="str">
        <f t="shared" si="75"/>
        <v/>
      </c>
      <c r="AD282" s="45" t="str">
        <f t="shared" si="76"/>
        <v/>
      </c>
    </row>
    <row r="283" spans="1:30" s="45" customFormat="1" ht="13.8" x14ac:dyDescent="0.25">
      <c r="A283" s="71">
        <v>13105</v>
      </c>
      <c r="B283" s="72" t="s">
        <v>278</v>
      </c>
      <c r="C283" s="44">
        <v>0</v>
      </c>
      <c r="D283" s="150">
        <v>126786360</v>
      </c>
      <c r="E283" s="44">
        <v>0</v>
      </c>
      <c r="F283" s="151"/>
      <c r="G283" s="55">
        <f t="shared" si="67"/>
        <v>0</v>
      </c>
      <c r="H283" s="55">
        <f t="shared" si="68"/>
        <v>126786360</v>
      </c>
      <c r="I283" s="56">
        <f t="shared" si="69"/>
        <v>0.75</v>
      </c>
      <c r="J283" s="57">
        <f t="shared" si="70"/>
        <v>0</v>
      </c>
      <c r="K283" s="58">
        <f t="shared" si="79"/>
        <v>0</v>
      </c>
      <c r="L283" s="59"/>
      <c r="M283" s="59"/>
      <c r="O283" s="45">
        <f t="shared" si="80"/>
        <v>0</v>
      </c>
      <c r="P283" s="200">
        <v>13105</v>
      </c>
      <c r="Q283" s="200" t="s">
        <v>278</v>
      </c>
      <c r="R283" s="202">
        <v>0</v>
      </c>
      <c r="S283" s="202">
        <v>126786360</v>
      </c>
      <c r="T283" s="201"/>
      <c r="U283" s="201">
        <v>0</v>
      </c>
      <c r="V283" s="201">
        <f t="shared" si="71"/>
        <v>0</v>
      </c>
      <c r="W283" s="201">
        <v>126786360</v>
      </c>
      <c r="X283" s="201">
        <f t="shared" si="72"/>
        <v>0</v>
      </c>
      <c r="AA283" s="45" t="str">
        <f t="shared" si="73"/>
        <v>Mayor 13</v>
      </c>
      <c r="AB283" s="45" t="str">
        <f t="shared" si="74"/>
        <v/>
      </c>
      <c r="AC283" s="45" t="str">
        <f t="shared" si="75"/>
        <v/>
      </c>
      <c r="AD283" s="45" t="str">
        <f t="shared" si="76"/>
        <v/>
      </c>
    </row>
    <row r="284" spans="1:30" s="45" customFormat="1" ht="13.8" x14ac:dyDescent="0.25">
      <c r="A284" s="71">
        <v>13106</v>
      </c>
      <c r="B284" s="72" t="s">
        <v>408</v>
      </c>
      <c r="C284" s="44">
        <v>20615608</v>
      </c>
      <c r="D284" s="150">
        <v>220376</v>
      </c>
      <c r="E284" s="44">
        <v>0</v>
      </c>
      <c r="F284" s="151"/>
      <c r="G284" s="55">
        <f t="shared" si="67"/>
        <v>20615608</v>
      </c>
      <c r="H284" s="55">
        <f t="shared" si="68"/>
        <v>220376</v>
      </c>
      <c r="I284" s="56">
        <f t="shared" si="69"/>
        <v>0.75</v>
      </c>
      <c r="J284" s="57">
        <f t="shared" si="70"/>
        <v>0.98931023523536143</v>
      </c>
      <c r="K284" s="58">
        <f>+M284</f>
        <v>0.74208104174498857</v>
      </c>
      <c r="L284" s="58">
        <f>(J284-0)/$J$348</f>
        <v>0.98944138899331813</v>
      </c>
      <c r="M284" s="58">
        <f>L284*I284</f>
        <v>0.74208104174498857</v>
      </c>
      <c r="O284" s="45">
        <f t="shared" si="80"/>
        <v>0</v>
      </c>
      <c r="P284" s="200">
        <v>13106</v>
      </c>
      <c r="Q284" s="200" t="s">
        <v>408</v>
      </c>
      <c r="R284" s="202">
        <v>20615608</v>
      </c>
      <c r="S284" s="202">
        <v>220376</v>
      </c>
      <c r="T284" s="201"/>
      <c r="U284" s="201">
        <v>20615608</v>
      </c>
      <c r="V284" s="201">
        <f t="shared" si="71"/>
        <v>0</v>
      </c>
      <c r="W284" s="201">
        <v>220376</v>
      </c>
      <c r="X284" s="201">
        <f t="shared" si="72"/>
        <v>0</v>
      </c>
      <c r="AA284" s="45" t="str">
        <f t="shared" si="73"/>
        <v/>
      </c>
      <c r="AB284" s="45" t="str">
        <f t="shared" si="74"/>
        <v>Mayor 11</v>
      </c>
      <c r="AC284" s="45" t="str">
        <f t="shared" si="75"/>
        <v/>
      </c>
      <c r="AD284" s="45" t="str">
        <f t="shared" si="76"/>
        <v/>
      </c>
    </row>
    <row r="285" spans="1:30" s="45" customFormat="1" ht="13.8" x14ac:dyDescent="0.25">
      <c r="A285" s="71">
        <v>13107</v>
      </c>
      <c r="B285" s="72" t="s">
        <v>78</v>
      </c>
      <c r="C285" s="44">
        <v>0</v>
      </c>
      <c r="D285" s="150">
        <v>0</v>
      </c>
      <c r="E285" s="44">
        <v>0</v>
      </c>
      <c r="F285" s="151"/>
      <c r="G285" s="55">
        <f t="shared" si="67"/>
        <v>0</v>
      </c>
      <c r="H285" s="55">
        <f t="shared" si="68"/>
        <v>0</v>
      </c>
      <c r="I285" s="56">
        <f t="shared" si="69"/>
        <v>1</v>
      </c>
      <c r="J285" s="57">
        <f t="shared" si="70"/>
        <v>1</v>
      </c>
      <c r="K285" s="58">
        <f t="shared" ref="K285:K294" si="81">I285*J285</f>
        <v>1</v>
      </c>
      <c r="L285" s="59"/>
      <c r="M285" s="59"/>
      <c r="O285" s="45">
        <f t="shared" si="80"/>
        <v>0</v>
      </c>
      <c r="P285" s="200">
        <v>13107</v>
      </c>
      <c r="Q285" s="200" t="s">
        <v>78</v>
      </c>
      <c r="R285" s="202">
        <v>0</v>
      </c>
      <c r="S285" s="202">
        <v>0</v>
      </c>
      <c r="T285" s="201"/>
      <c r="U285" s="201">
        <v>0</v>
      </c>
      <c r="V285" s="201">
        <f t="shared" si="71"/>
        <v>0</v>
      </c>
      <c r="W285" s="201">
        <v>0</v>
      </c>
      <c r="X285" s="201">
        <f t="shared" si="72"/>
        <v>0</v>
      </c>
      <c r="AA285" s="45" t="str">
        <f t="shared" si="73"/>
        <v/>
      </c>
      <c r="AB285" s="45" t="str">
        <f t="shared" si="74"/>
        <v/>
      </c>
      <c r="AC285" s="45" t="str">
        <f t="shared" si="75"/>
        <v>= 13 11</v>
      </c>
      <c r="AD285" s="45" t="str">
        <f t="shared" si="76"/>
        <v/>
      </c>
    </row>
    <row r="286" spans="1:30" s="45" customFormat="1" ht="13.8" x14ac:dyDescent="0.25">
      <c r="A286" s="71">
        <v>13108</v>
      </c>
      <c r="B286" s="72" t="s">
        <v>196</v>
      </c>
      <c r="C286" s="44">
        <v>0</v>
      </c>
      <c r="D286" s="150">
        <v>0</v>
      </c>
      <c r="E286" s="44">
        <v>0</v>
      </c>
      <c r="F286" s="151"/>
      <c r="G286" s="55">
        <f t="shared" si="67"/>
        <v>0</v>
      </c>
      <c r="H286" s="55">
        <f t="shared" si="68"/>
        <v>0</v>
      </c>
      <c r="I286" s="56">
        <f t="shared" si="69"/>
        <v>1</v>
      </c>
      <c r="J286" s="57">
        <f t="shared" si="70"/>
        <v>1</v>
      </c>
      <c r="K286" s="58">
        <f t="shared" si="81"/>
        <v>1</v>
      </c>
      <c r="L286" s="59"/>
      <c r="M286" s="59"/>
      <c r="O286" s="45">
        <f t="shared" si="80"/>
        <v>0</v>
      </c>
      <c r="P286" s="200">
        <v>13108</v>
      </c>
      <c r="Q286" s="200" t="s">
        <v>196</v>
      </c>
      <c r="R286" s="202">
        <v>0</v>
      </c>
      <c r="S286" s="202">
        <v>0</v>
      </c>
      <c r="T286" s="201"/>
      <c r="U286" s="201">
        <v>0</v>
      </c>
      <c r="V286" s="201">
        <f t="shared" si="71"/>
        <v>0</v>
      </c>
      <c r="W286" s="201">
        <v>0</v>
      </c>
      <c r="X286" s="201">
        <f t="shared" si="72"/>
        <v>0</v>
      </c>
      <c r="AA286" s="45" t="str">
        <f t="shared" si="73"/>
        <v/>
      </c>
      <c r="AB286" s="45" t="str">
        <f t="shared" si="74"/>
        <v/>
      </c>
      <c r="AC286" s="45" t="str">
        <f t="shared" si="75"/>
        <v>= 13 11</v>
      </c>
      <c r="AD286" s="45" t="str">
        <f t="shared" si="76"/>
        <v/>
      </c>
    </row>
    <row r="287" spans="1:30" s="45" customFormat="1" ht="13.8" x14ac:dyDescent="0.25">
      <c r="A287" s="71">
        <v>13109</v>
      </c>
      <c r="B287" s="72" t="s">
        <v>108</v>
      </c>
      <c r="C287" s="44">
        <v>0</v>
      </c>
      <c r="D287" s="150">
        <v>0</v>
      </c>
      <c r="E287" s="44">
        <v>0</v>
      </c>
      <c r="F287" s="151"/>
      <c r="G287" s="55">
        <f t="shared" si="67"/>
        <v>0</v>
      </c>
      <c r="H287" s="55">
        <f t="shared" si="68"/>
        <v>0</v>
      </c>
      <c r="I287" s="56">
        <f t="shared" si="69"/>
        <v>1</v>
      </c>
      <c r="J287" s="57">
        <f t="shared" si="70"/>
        <v>1</v>
      </c>
      <c r="K287" s="58">
        <f t="shared" si="81"/>
        <v>1</v>
      </c>
      <c r="L287" s="59"/>
      <c r="M287" s="59"/>
      <c r="O287" s="45">
        <f t="shared" si="80"/>
        <v>0</v>
      </c>
      <c r="P287" s="200">
        <v>13109</v>
      </c>
      <c r="Q287" s="200" t="s">
        <v>108</v>
      </c>
      <c r="R287" s="202">
        <v>0</v>
      </c>
      <c r="S287" s="202">
        <v>0</v>
      </c>
      <c r="T287" s="201"/>
      <c r="U287" s="201">
        <v>0</v>
      </c>
      <c r="V287" s="201">
        <f t="shared" si="71"/>
        <v>0</v>
      </c>
      <c r="W287" s="201">
        <v>0</v>
      </c>
      <c r="X287" s="201">
        <f t="shared" si="72"/>
        <v>0</v>
      </c>
      <c r="AA287" s="45" t="str">
        <f t="shared" si="73"/>
        <v/>
      </c>
      <c r="AB287" s="45" t="str">
        <f t="shared" si="74"/>
        <v/>
      </c>
      <c r="AC287" s="45" t="str">
        <f t="shared" si="75"/>
        <v>= 13 11</v>
      </c>
      <c r="AD287" s="45" t="str">
        <f t="shared" si="76"/>
        <v/>
      </c>
    </row>
    <row r="288" spans="1:30" s="45" customFormat="1" ht="13.8" x14ac:dyDescent="0.25">
      <c r="A288" s="71">
        <v>13110</v>
      </c>
      <c r="B288" s="72" t="s">
        <v>339</v>
      </c>
      <c r="C288" s="44">
        <v>0</v>
      </c>
      <c r="D288" s="150">
        <v>0</v>
      </c>
      <c r="E288" s="44">
        <v>0</v>
      </c>
      <c r="F288" s="151"/>
      <c r="G288" s="55">
        <f t="shared" si="67"/>
        <v>0</v>
      </c>
      <c r="H288" s="55">
        <f t="shared" si="68"/>
        <v>0</v>
      </c>
      <c r="I288" s="56">
        <f t="shared" si="69"/>
        <v>1</v>
      </c>
      <c r="J288" s="57">
        <f t="shared" si="70"/>
        <v>1</v>
      </c>
      <c r="K288" s="58">
        <f t="shared" si="81"/>
        <v>1</v>
      </c>
      <c r="L288" s="59"/>
      <c r="M288" s="59"/>
      <c r="O288" s="45">
        <f t="shared" si="80"/>
        <v>0</v>
      </c>
      <c r="P288" s="200">
        <v>13110</v>
      </c>
      <c r="Q288" s="200" t="s">
        <v>339</v>
      </c>
      <c r="R288" s="202">
        <v>0</v>
      </c>
      <c r="S288" s="202">
        <v>0</v>
      </c>
      <c r="T288" s="201"/>
      <c r="U288" s="201">
        <v>0</v>
      </c>
      <c r="V288" s="201">
        <f t="shared" si="71"/>
        <v>0</v>
      </c>
      <c r="W288" s="201">
        <v>0</v>
      </c>
      <c r="X288" s="201">
        <f t="shared" si="72"/>
        <v>0</v>
      </c>
      <c r="AA288" s="45" t="str">
        <f t="shared" si="73"/>
        <v/>
      </c>
      <c r="AB288" s="45" t="str">
        <f t="shared" si="74"/>
        <v/>
      </c>
      <c r="AC288" s="45" t="str">
        <f t="shared" si="75"/>
        <v>= 13 11</v>
      </c>
      <c r="AD288" s="45" t="str">
        <f t="shared" si="76"/>
        <v/>
      </c>
    </row>
    <row r="289" spans="1:30" s="45" customFormat="1" ht="13.8" x14ac:dyDescent="0.25">
      <c r="A289" s="71">
        <v>13111</v>
      </c>
      <c r="B289" s="72" t="s">
        <v>279</v>
      </c>
      <c r="C289" s="44">
        <v>0</v>
      </c>
      <c r="D289" s="150">
        <v>0</v>
      </c>
      <c r="E289" s="44">
        <v>0</v>
      </c>
      <c r="F289" s="151"/>
      <c r="G289" s="55">
        <f t="shared" si="67"/>
        <v>0</v>
      </c>
      <c r="H289" s="55">
        <f t="shared" si="68"/>
        <v>0</v>
      </c>
      <c r="I289" s="56">
        <f t="shared" si="69"/>
        <v>1</v>
      </c>
      <c r="J289" s="57">
        <f t="shared" si="70"/>
        <v>1</v>
      </c>
      <c r="K289" s="58">
        <f t="shared" si="81"/>
        <v>1</v>
      </c>
      <c r="L289" s="59"/>
      <c r="M289" s="59"/>
      <c r="O289" s="45">
        <f t="shared" si="80"/>
        <v>0</v>
      </c>
      <c r="P289" s="200">
        <v>13111</v>
      </c>
      <c r="Q289" s="200" t="s">
        <v>279</v>
      </c>
      <c r="R289" s="202">
        <v>0</v>
      </c>
      <c r="S289" s="202">
        <v>0</v>
      </c>
      <c r="T289" s="201"/>
      <c r="U289" s="201">
        <v>0</v>
      </c>
      <c r="V289" s="201">
        <f t="shared" si="71"/>
        <v>0</v>
      </c>
      <c r="W289" s="201">
        <v>0</v>
      </c>
      <c r="X289" s="201">
        <f t="shared" si="72"/>
        <v>0</v>
      </c>
      <c r="AA289" s="45" t="str">
        <f t="shared" si="73"/>
        <v/>
      </c>
      <c r="AB289" s="45" t="str">
        <f t="shared" si="74"/>
        <v/>
      </c>
      <c r="AC289" s="45" t="str">
        <f t="shared" si="75"/>
        <v>= 13 11</v>
      </c>
      <c r="AD289" s="45" t="str">
        <f t="shared" si="76"/>
        <v/>
      </c>
    </row>
    <row r="290" spans="1:30" s="45" customFormat="1" ht="13.8" x14ac:dyDescent="0.25">
      <c r="A290" s="71">
        <v>13112</v>
      </c>
      <c r="B290" s="72" t="s">
        <v>131</v>
      </c>
      <c r="C290" s="44">
        <v>0</v>
      </c>
      <c r="D290" s="150">
        <v>0</v>
      </c>
      <c r="E290" s="44">
        <v>0</v>
      </c>
      <c r="F290" s="151"/>
      <c r="G290" s="55">
        <f t="shared" si="67"/>
        <v>0</v>
      </c>
      <c r="H290" s="55">
        <f t="shared" si="68"/>
        <v>0</v>
      </c>
      <c r="I290" s="56">
        <f t="shared" si="69"/>
        <v>1</v>
      </c>
      <c r="J290" s="57">
        <f t="shared" si="70"/>
        <v>1</v>
      </c>
      <c r="K290" s="58">
        <f t="shared" si="81"/>
        <v>1</v>
      </c>
      <c r="L290" s="59"/>
      <c r="M290" s="59"/>
      <c r="O290" s="45">
        <f t="shared" si="80"/>
        <v>0</v>
      </c>
      <c r="P290" s="200">
        <v>13112</v>
      </c>
      <c r="Q290" s="200" t="s">
        <v>131</v>
      </c>
      <c r="R290" s="202">
        <v>0</v>
      </c>
      <c r="S290" s="202">
        <v>0</v>
      </c>
      <c r="T290" s="201"/>
      <c r="U290" s="201">
        <v>0</v>
      </c>
      <c r="V290" s="201">
        <f t="shared" si="71"/>
        <v>0</v>
      </c>
      <c r="W290" s="201">
        <v>0</v>
      </c>
      <c r="X290" s="201">
        <f t="shared" si="72"/>
        <v>0</v>
      </c>
      <c r="AA290" s="45" t="str">
        <f t="shared" si="73"/>
        <v/>
      </c>
      <c r="AB290" s="45" t="str">
        <f t="shared" si="74"/>
        <v/>
      </c>
      <c r="AC290" s="45" t="str">
        <f t="shared" si="75"/>
        <v>= 13 11</v>
      </c>
      <c r="AD290" s="45" t="str">
        <f t="shared" si="76"/>
        <v/>
      </c>
    </row>
    <row r="291" spans="1:30" s="45" customFormat="1" ht="13.8" x14ac:dyDescent="0.25">
      <c r="A291" s="71">
        <v>13113</v>
      </c>
      <c r="B291" s="72" t="s">
        <v>250</v>
      </c>
      <c r="C291" s="44">
        <v>0</v>
      </c>
      <c r="D291" s="150">
        <v>0</v>
      </c>
      <c r="E291" s="44">
        <v>0</v>
      </c>
      <c r="F291" s="151"/>
      <c r="G291" s="55">
        <f t="shared" si="67"/>
        <v>0</v>
      </c>
      <c r="H291" s="55">
        <f t="shared" si="68"/>
        <v>0</v>
      </c>
      <c r="I291" s="56">
        <f t="shared" si="69"/>
        <v>1</v>
      </c>
      <c r="J291" s="57">
        <f t="shared" si="70"/>
        <v>1</v>
      </c>
      <c r="K291" s="58">
        <f t="shared" si="81"/>
        <v>1</v>
      </c>
      <c r="L291" s="59"/>
      <c r="M291" s="59"/>
      <c r="O291" s="45">
        <f t="shared" si="80"/>
        <v>0</v>
      </c>
      <c r="P291" s="200">
        <v>13113</v>
      </c>
      <c r="Q291" s="200" t="s">
        <v>250</v>
      </c>
      <c r="R291" s="202">
        <v>0</v>
      </c>
      <c r="S291" s="202">
        <v>0</v>
      </c>
      <c r="T291" s="201"/>
      <c r="U291" s="201">
        <v>0</v>
      </c>
      <c r="V291" s="201">
        <f t="shared" si="71"/>
        <v>0</v>
      </c>
      <c r="W291" s="201">
        <v>0</v>
      </c>
      <c r="X291" s="201">
        <f t="shared" si="72"/>
        <v>0</v>
      </c>
      <c r="AA291" s="45" t="str">
        <f t="shared" si="73"/>
        <v/>
      </c>
      <c r="AB291" s="45" t="str">
        <f t="shared" si="74"/>
        <v/>
      </c>
      <c r="AC291" s="45" t="str">
        <f t="shared" si="75"/>
        <v>= 13 11</v>
      </c>
      <c r="AD291" s="45" t="str">
        <f t="shared" si="76"/>
        <v/>
      </c>
    </row>
    <row r="292" spans="1:30" s="45" customFormat="1" ht="13.8" x14ac:dyDescent="0.25">
      <c r="A292" s="71">
        <v>13114</v>
      </c>
      <c r="B292" s="72" t="s">
        <v>340</v>
      </c>
      <c r="C292" s="44">
        <v>0</v>
      </c>
      <c r="D292" s="150">
        <v>0</v>
      </c>
      <c r="E292" s="44">
        <v>0</v>
      </c>
      <c r="F292" s="151"/>
      <c r="G292" s="55">
        <f t="shared" si="67"/>
        <v>0</v>
      </c>
      <c r="H292" s="55">
        <f t="shared" si="68"/>
        <v>0</v>
      </c>
      <c r="I292" s="56">
        <f t="shared" si="69"/>
        <v>1</v>
      </c>
      <c r="J292" s="57">
        <f t="shared" si="70"/>
        <v>1</v>
      </c>
      <c r="K292" s="58">
        <f t="shared" si="81"/>
        <v>1</v>
      </c>
      <c r="L292" s="59"/>
      <c r="M292" s="59"/>
      <c r="O292" s="45">
        <f t="shared" si="80"/>
        <v>0</v>
      </c>
      <c r="P292" s="200">
        <v>13114</v>
      </c>
      <c r="Q292" s="200" t="s">
        <v>340</v>
      </c>
      <c r="R292" s="202">
        <v>0</v>
      </c>
      <c r="S292" s="202">
        <v>0</v>
      </c>
      <c r="T292" s="201"/>
      <c r="U292" s="201">
        <v>0</v>
      </c>
      <c r="V292" s="201">
        <f t="shared" si="71"/>
        <v>0</v>
      </c>
      <c r="W292" s="201">
        <v>0</v>
      </c>
      <c r="X292" s="201">
        <f t="shared" si="72"/>
        <v>0</v>
      </c>
      <c r="AA292" s="45" t="str">
        <f t="shared" si="73"/>
        <v/>
      </c>
      <c r="AB292" s="45" t="str">
        <f t="shared" si="74"/>
        <v/>
      </c>
      <c r="AC292" s="45" t="str">
        <f t="shared" si="75"/>
        <v>= 13 11</v>
      </c>
      <c r="AD292" s="45" t="str">
        <f t="shared" si="76"/>
        <v/>
      </c>
    </row>
    <row r="293" spans="1:30" s="45" customFormat="1" ht="13.8" x14ac:dyDescent="0.25">
      <c r="A293" s="71">
        <v>13115</v>
      </c>
      <c r="B293" s="72" t="s">
        <v>139</v>
      </c>
      <c r="C293" s="44">
        <v>0</v>
      </c>
      <c r="D293" s="150">
        <v>0</v>
      </c>
      <c r="E293" s="44">
        <v>0</v>
      </c>
      <c r="F293" s="151"/>
      <c r="G293" s="55">
        <f t="shared" si="67"/>
        <v>0</v>
      </c>
      <c r="H293" s="55">
        <f t="shared" si="68"/>
        <v>0</v>
      </c>
      <c r="I293" s="56">
        <f t="shared" si="69"/>
        <v>1</v>
      </c>
      <c r="J293" s="57">
        <f t="shared" si="70"/>
        <v>1</v>
      </c>
      <c r="K293" s="58">
        <f t="shared" si="81"/>
        <v>1</v>
      </c>
      <c r="L293" s="59"/>
      <c r="M293" s="59"/>
      <c r="O293" s="45">
        <f t="shared" si="80"/>
        <v>0</v>
      </c>
      <c r="P293" s="200">
        <v>13115</v>
      </c>
      <c r="Q293" s="200" t="s">
        <v>139</v>
      </c>
      <c r="R293" s="202">
        <v>0</v>
      </c>
      <c r="S293" s="202">
        <v>0</v>
      </c>
      <c r="T293" s="201"/>
      <c r="U293" s="201">
        <v>0</v>
      </c>
      <c r="V293" s="201">
        <f t="shared" si="71"/>
        <v>0</v>
      </c>
      <c r="W293" s="201">
        <v>0</v>
      </c>
      <c r="X293" s="201">
        <f t="shared" si="72"/>
        <v>0</v>
      </c>
      <c r="AA293" s="45" t="str">
        <f t="shared" si="73"/>
        <v/>
      </c>
      <c r="AB293" s="45" t="str">
        <f t="shared" si="74"/>
        <v/>
      </c>
      <c r="AC293" s="45" t="str">
        <f t="shared" si="75"/>
        <v>= 13 11</v>
      </c>
      <c r="AD293" s="45" t="str">
        <f t="shared" si="76"/>
        <v/>
      </c>
    </row>
    <row r="294" spans="1:30" s="45" customFormat="1" ht="13.8" x14ac:dyDescent="0.25">
      <c r="A294" s="71">
        <v>13116</v>
      </c>
      <c r="B294" s="72" t="s">
        <v>22</v>
      </c>
      <c r="C294" s="44">
        <v>84960</v>
      </c>
      <c r="D294" s="150">
        <v>0</v>
      </c>
      <c r="E294" s="44">
        <v>0</v>
      </c>
      <c r="F294" s="151"/>
      <c r="G294" s="55">
        <f t="shared" si="67"/>
        <v>84960</v>
      </c>
      <c r="H294" s="55">
        <f t="shared" si="68"/>
        <v>0</v>
      </c>
      <c r="I294" s="56">
        <f t="shared" si="69"/>
        <v>1</v>
      </c>
      <c r="J294" s="57">
        <f t="shared" si="70"/>
        <v>1</v>
      </c>
      <c r="K294" s="58">
        <f t="shared" si="81"/>
        <v>1</v>
      </c>
      <c r="L294" s="59"/>
      <c r="M294" s="59"/>
      <c r="O294" s="45">
        <f t="shared" si="80"/>
        <v>0</v>
      </c>
      <c r="P294" s="200">
        <v>13116</v>
      </c>
      <c r="Q294" s="200" t="s">
        <v>22</v>
      </c>
      <c r="R294" s="202">
        <v>84960</v>
      </c>
      <c r="S294" s="202">
        <v>0</v>
      </c>
      <c r="T294" s="201"/>
      <c r="U294" s="201">
        <v>84960</v>
      </c>
      <c r="V294" s="201">
        <f t="shared" si="71"/>
        <v>0</v>
      </c>
      <c r="W294" s="201">
        <v>0</v>
      </c>
      <c r="X294" s="201">
        <f t="shared" si="72"/>
        <v>0</v>
      </c>
      <c r="AA294" s="45" t="str">
        <f t="shared" si="73"/>
        <v/>
      </c>
      <c r="AB294" s="45" t="str">
        <f t="shared" si="74"/>
        <v>Mayor 11</v>
      </c>
      <c r="AC294" s="45" t="str">
        <f t="shared" si="75"/>
        <v/>
      </c>
      <c r="AD294" s="45" t="str">
        <f t="shared" si="76"/>
        <v>Extingue en 13</v>
      </c>
    </row>
    <row r="295" spans="1:30" s="45" customFormat="1" ht="13.8" x14ac:dyDescent="0.25">
      <c r="A295" s="71">
        <v>13117</v>
      </c>
      <c r="B295" s="72" t="s">
        <v>33</v>
      </c>
      <c r="C295" s="44">
        <v>0</v>
      </c>
      <c r="D295" s="150">
        <v>0</v>
      </c>
      <c r="E295" s="44">
        <v>103404326</v>
      </c>
      <c r="F295" s="150">
        <v>98309558</v>
      </c>
      <c r="G295" s="55">
        <f t="shared" si="67"/>
        <v>103404326</v>
      </c>
      <c r="H295" s="55">
        <f t="shared" si="68"/>
        <v>98309558</v>
      </c>
      <c r="I295" s="56">
        <f t="shared" si="69"/>
        <v>0.75</v>
      </c>
      <c r="J295" s="57">
        <f t="shared" si="70"/>
        <v>4.9270356445241956E-2</v>
      </c>
      <c r="K295" s="58">
        <f>+M295</f>
        <v>3.6957666195916443E-2</v>
      </c>
      <c r="L295" s="58">
        <f>(J295-0)/$J$348</f>
        <v>4.9276888261221924E-2</v>
      </c>
      <c r="M295" s="58">
        <f>L295*I295</f>
        <v>3.6957666195916443E-2</v>
      </c>
      <c r="O295" s="45">
        <f t="shared" si="80"/>
        <v>0</v>
      </c>
      <c r="P295" s="200">
        <v>13117</v>
      </c>
      <c r="Q295" s="200" t="s">
        <v>33</v>
      </c>
      <c r="R295" s="202">
        <v>103404326</v>
      </c>
      <c r="S295" s="202">
        <v>98309558</v>
      </c>
      <c r="T295" s="201"/>
      <c r="U295" s="201">
        <v>103404326</v>
      </c>
      <c r="V295" s="201">
        <f t="shared" si="71"/>
        <v>0</v>
      </c>
      <c r="W295" s="201">
        <v>98309558</v>
      </c>
      <c r="X295" s="201">
        <f t="shared" si="72"/>
        <v>0</v>
      </c>
      <c r="AA295" s="45" t="str">
        <f t="shared" si="73"/>
        <v/>
      </c>
      <c r="AB295" s="45" t="str">
        <f t="shared" si="74"/>
        <v>Mayor 11</v>
      </c>
      <c r="AC295" s="45" t="str">
        <f t="shared" si="75"/>
        <v/>
      </c>
      <c r="AD295" s="45" t="str">
        <f t="shared" si="76"/>
        <v/>
      </c>
    </row>
    <row r="296" spans="1:30" s="45" customFormat="1" ht="13.8" x14ac:dyDescent="0.25">
      <c r="A296" s="71">
        <v>13118</v>
      </c>
      <c r="B296" s="72" t="s">
        <v>209</v>
      </c>
      <c r="C296" s="44">
        <v>0</v>
      </c>
      <c r="D296" s="150">
        <v>0</v>
      </c>
      <c r="E296" s="44">
        <v>0</v>
      </c>
      <c r="F296" s="151"/>
      <c r="G296" s="55">
        <f t="shared" si="67"/>
        <v>0</v>
      </c>
      <c r="H296" s="55">
        <f t="shared" si="68"/>
        <v>0</v>
      </c>
      <c r="I296" s="56">
        <f t="shared" si="69"/>
        <v>1</v>
      </c>
      <c r="J296" s="57">
        <f t="shared" si="70"/>
        <v>1</v>
      </c>
      <c r="K296" s="58">
        <f t="shared" ref="K296:K312" si="82">I296*J296</f>
        <v>1</v>
      </c>
      <c r="L296" s="59"/>
      <c r="M296" s="59"/>
      <c r="O296" s="45">
        <f t="shared" si="80"/>
        <v>0</v>
      </c>
      <c r="P296" s="200">
        <v>13118</v>
      </c>
      <c r="Q296" s="200" t="s">
        <v>209</v>
      </c>
      <c r="R296" s="202">
        <v>0</v>
      </c>
      <c r="S296" s="202">
        <v>0</v>
      </c>
      <c r="T296" s="201"/>
      <c r="U296" s="201">
        <v>0</v>
      </c>
      <c r="V296" s="201">
        <f t="shared" si="71"/>
        <v>0</v>
      </c>
      <c r="W296" s="201">
        <v>0</v>
      </c>
      <c r="X296" s="201">
        <f t="shared" si="72"/>
        <v>0</v>
      </c>
      <c r="AA296" s="45" t="str">
        <f t="shared" si="73"/>
        <v/>
      </c>
      <c r="AB296" s="45" t="str">
        <f t="shared" si="74"/>
        <v/>
      </c>
      <c r="AC296" s="45" t="str">
        <f t="shared" si="75"/>
        <v>= 13 11</v>
      </c>
      <c r="AD296" s="45" t="str">
        <f t="shared" si="76"/>
        <v/>
      </c>
    </row>
    <row r="297" spans="1:30" s="45" customFormat="1" ht="13.8" x14ac:dyDescent="0.25">
      <c r="A297" s="71">
        <v>13119</v>
      </c>
      <c r="B297" s="72" t="s">
        <v>396</v>
      </c>
      <c r="C297" s="44">
        <v>0</v>
      </c>
      <c r="D297" s="150">
        <v>0</v>
      </c>
      <c r="E297" s="44">
        <v>0</v>
      </c>
      <c r="F297" s="151"/>
      <c r="G297" s="55">
        <f t="shared" si="67"/>
        <v>0</v>
      </c>
      <c r="H297" s="55">
        <f t="shared" si="68"/>
        <v>0</v>
      </c>
      <c r="I297" s="56">
        <f t="shared" si="69"/>
        <v>1</v>
      </c>
      <c r="J297" s="57">
        <f t="shared" si="70"/>
        <v>1</v>
      </c>
      <c r="K297" s="58">
        <f t="shared" si="82"/>
        <v>1</v>
      </c>
      <c r="L297" s="59"/>
      <c r="M297" s="59"/>
      <c r="O297" s="45">
        <f t="shared" si="80"/>
        <v>0</v>
      </c>
      <c r="P297" s="200">
        <v>13119</v>
      </c>
      <c r="Q297" s="200" t="s">
        <v>396</v>
      </c>
      <c r="R297" s="202">
        <v>0</v>
      </c>
      <c r="S297" s="202">
        <v>0</v>
      </c>
      <c r="T297" s="201"/>
      <c r="U297" s="201">
        <v>0</v>
      </c>
      <c r="V297" s="201">
        <f t="shared" si="71"/>
        <v>0</v>
      </c>
      <c r="W297" s="201">
        <v>0</v>
      </c>
      <c r="X297" s="201">
        <f t="shared" si="72"/>
        <v>0</v>
      </c>
      <c r="AA297" s="45" t="str">
        <f t="shared" si="73"/>
        <v/>
      </c>
      <c r="AB297" s="45" t="str">
        <f t="shared" si="74"/>
        <v/>
      </c>
      <c r="AC297" s="45" t="str">
        <f t="shared" si="75"/>
        <v>= 13 11</v>
      </c>
      <c r="AD297" s="45" t="str">
        <f t="shared" si="76"/>
        <v/>
      </c>
    </row>
    <row r="298" spans="1:30" s="45" customFormat="1" ht="13.8" x14ac:dyDescent="0.25">
      <c r="A298" s="71">
        <v>13120</v>
      </c>
      <c r="B298" s="72" t="s">
        <v>341</v>
      </c>
      <c r="C298" s="44">
        <v>0</v>
      </c>
      <c r="D298" s="150">
        <v>0</v>
      </c>
      <c r="E298" s="44">
        <v>0</v>
      </c>
      <c r="F298" s="151"/>
      <c r="G298" s="55">
        <f t="shared" si="67"/>
        <v>0</v>
      </c>
      <c r="H298" s="55">
        <f t="shared" si="68"/>
        <v>0</v>
      </c>
      <c r="I298" s="56">
        <f t="shared" si="69"/>
        <v>1</v>
      </c>
      <c r="J298" s="57">
        <f t="shared" si="70"/>
        <v>1</v>
      </c>
      <c r="K298" s="58">
        <f t="shared" si="82"/>
        <v>1</v>
      </c>
      <c r="L298" s="59"/>
      <c r="M298" s="59"/>
      <c r="O298" s="45">
        <f t="shared" si="80"/>
        <v>0</v>
      </c>
      <c r="P298" s="200">
        <v>13120</v>
      </c>
      <c r="Q298" s="200" t="s">
        <v>341</v>
      </c>
      <c r="R298" s="202">
        <v>0</v>
      </c>
      <c r="S298" s="202">
        <v>0</v>
      </c>
      <c r="T298" s="201"/>
      <c r="U298" s="201">
        <v>0</v>
      </c>
      <c r="V298" s="201">
        <f t="shared" si="71"/>
        <v>0</v>
      </c>
      <c r="W298" s="201">
        <v>0</v>
      </c>
      <c r="X298" s="201">
        <f t="shared" si="72"/>
        <v>0</v>
      </c>
      <c r="AA298" s="45" t="str">
        <f t="shared" si="73"/>
        <v/>
      </c>
      <c r="AB298" s="45" t="str">
        <f t="shared" si="74"/>
        <v/>
      </c>
      <c r="AC298" s="45" t="str">
        <f t="shared" si="75"/>
        <v>= 13 11</v>
      </c>
      <c r="AD298" s="45" t="str">
        <f t="shared" si="76"/>
        <v/>
      </c>
    </row>
    <row r="299" spans="1:30" s="45" customFormat="1" ht="13.8" x14ac:dyDescent="0.25">
      <c r="A299" s="71">
        <v>13121</v>
      </c>
      <c r="B299" s="72" t="s">
        <v>21</v>
      </c>
      <c r="C299" s="44">
        <v>16942249</v>
      </c>
      <c r="D299" s="150">
        <v>26492241</v>
      </c>
      <c r="E299" s="44">
        <v>0</v>
      </c>
      <c r="F299" s="151"/>
      <c r="G299" s="55">
        <f t="shared" si="67"/>
        <v>16942249</v>
      </c>
      <c r="H299" s="55">
        <f t="shared" si="68"/>
        <v>26492241</v>
      </c>
      <c r="I299" s="56">
        <f t="shared" si="69"/>
        <v>0.75</v>
      </c>
      <c r="J299" s="57">
        <f t="shared" si="70"/>
        <v>0</v>
      </c>
      <c r="K299" s="58">
        <f t="shared" si="82"/>
        <v>0</v>
      </c>
      <c r="L299" s="59"/>
      <c r="M299" s="59"/>
      <c r="O299" s="45">
        <f t="shared" si="80"/>
        <v>0</v>
      </c>
      <c r="P299" s="200">
        <v>13121</v>
      </c>
      <c r="Q299" s="200" t="s">
        <v>21</v>
      </c>
      <c r="R299" s="202">
        <v>16942249</v>
      </c>
      <c r="S299" s="202">
        <v>26492241</v>
      </c>
      <c r="T299" s="201"/>
      <c r="U299" s="201">
        <v>16942249</v>
      </c>
      <c r="V299" s="201">
        <f t="shared" si="71"/>
        <v>0</v>
      </c>
      <c r="W299" s="201">
        <v>26492241</v>
      </c>
      <c r="X299" s="201">
        <f t="shared" si="72"/>
        <v>0</v>
      </c>
      <c r="AA299" s="45" t="str">
        <f t="shared" si="73"/>
        <v>Mayor 13</v>
      </c>
      <c r="AB299" s="45" t="str">
        <f t="shared" si="74"/>
        <v/>
      </c>
      <c r="AC299" s="45" t="str">
        <f t="shared" si="75"/>
        <v/>
      </c>
      <c r="AD299" s="45" t="str">
        <f t="shared" si="76"/>
        <v/>
      </c>
    </row>
    <row r="300" spans="1:30" s="45" customFormat="1" ht="13.8" x14ac:dyDescent="0.25">
      <c r="A300" s="71">
        <v>13122</v>
      </c>
      <c r="B300" s="72" t="s">
        <v>438</v>
      </c>
      <c r="C300" s="44">
        <v>0</v>
      </c>
      <c r="D300" s="150">
        <v>0</v>
      </c>
      <c r="E300" s="44">
        <v>0</v>
      </c>
      <c r="F300" s="151"/>
      <c r="G300" s="55">
        <f t="shared" si="67"/>
        <v>0</v>
      </c>
      <c r="H300" s="55">
        <f t="shared" si="68"/>
        <v>0</v>
      </c>
      <c r="I300" s="56">
        <f t="shared" si="69"/>
        <v>1</v>
      </c>
      <c r="J300" s="57">
        <f t="shared" si="70"/>
        <v>1</v>
      </c>
      <c r="K300" s="58">
        <f t="shared" si="82"/>
        <v>1</v>
      </c>
      <c r="L300" s="59"/>
      <c r="M300" s="59"/>
      <c r="P300" s="200">
        <v>13122</v>
      </c>
      <c r="Q300" s="200" t="s">
        <v>407</v>
      </c>
      <c r="R300" s="202">
        <v>0</v>
      </c>
      <c r="S300" s="202">
        <v>0</v>
      </c>
      <c r="T300" s="201"/>
      <c r="U300" s="201">
        <v>0</v>
      </c>
      <c r="V300" s="201">
        <f t="shared" si="71"/>
        <v>0</v>
      </c>
      <c r="W300" s="201">
        <v>0</v>
      </c>
      <c r="X300" s="201">
        <f t="shared" si="72"/>
        <v>0</v>
      </c>
      <c r="AA300" s="45" t="str">
        <f t="shared" si="73"/>
        <v/>
      </c>
      <c r="AB300" s="45" t="str">
        <f t="shared" si="74"/>
        <v/>
      </c>
      <c r="AC300" s="45" t="str">
        <f t="shared" si="75"/>
        <v>= 13 11</v>
      </c>
      <c r="AD300" s="45" t="str">
        <f t="shared" si="76"/>
        <v/>
      </c>
    </row>
    <row r="301" spans="1:30" s="45" customFormat="1" ht="13.8" x14ac:dyDescent="0.25">
      <c r="A301" s="71">
        <v>13123</v>
      </c>
      <c r="B301" s="72" t="s">
        <v>206</v>
      </c>
      <c r="C301" s="44">
        <v>0</v>
      </c>
      <c r="D301" s="150">
        <v>0</v>
      </c>
      <c r="E301" s="44">
        <v>0</v>
      </c>
      <c r="F301" s="151"/>
      <c r="G301" s="55">
        <f t="shared" si="67"/>
        <v>0</v>
      </c>
      <c r="H301" s="55">
        <f t="shared" si="68"/>
        <v>0</v>
      </c>
      <c r="I301" s="56">
        <f t="shared" si="69"/>
        <v>1</v>
      </c>
      <c r="J301" s="57">
        <f t="shared" si="70"/>
        <v>1</v>
      </c>
      <c r="K301" s="58">
        <f t="shared" si="82"/>
        <v>1</v>
      </c>
      <c r="L301" s="59"/>
      <c r="M301" s="59"/>
      <c r="O301" s="45">
        <f t="shared" ref="O301:O315" si="83">(Q301=B301)-1</f>
        <v>0</v>
      </c>
      <c r="P301" s="200">
        <v>13123</v>
      </c>
      <c r="Q301" s="200" t="s">
        <v>206</v>
      </c>
      <c r="R301" s="202">
        <v>0</v>
      </c>
      <c r="S301" s="202">
        <v>0</v>
      </c>
      <c r="T301" s="201"/>
      <c r="U301" s="201">
        <v>0</v>
      </c>
      <c r="V301" s="201">
        <f t="shared" si="71"/>
        <v>0</v>
      </c>
      <c r="W301" s="201">
        <v>0</v>
      </c>
      <c r="X301" s="201">
        <f t="shared" si="72"/>
        <v>0</v>
      </c>
      <c r="AA301" s="45" t="str">
        <f t="shared" si="73"/>
        <v/>
      </c>
      <c r="AB301" s="45" t="str">
        <f t="shared" si="74"/>
        <v/>
      </c>
      <c r="AC301" s="45" t="str">
        <f t="shared" si="75"/>
        <v>= 13 11</v>
      </c>
      <c r="AD301" s="45" t="str">
        <f t="shared" si="76"/>
        <v/>
      </c>
    </row>
    <row r="302" spans="1:30" s="45" customFormat="1" ht="13.8" x14ac:dyDescent="0.25">
      <c r="A302" s="71">
        <v>13124</v>
      </c>
      <c r="B302" s="72" t="s">
        <v>126</v>
      </c>
      <c r="C302" s="44">
        <v>0</v>
      </c>
      <c r="D302" s="150">
        <v>0</v>
      </c>
      <c r="E302" s="44">
        <v>0</v>
      </c>
      <c r="F302" s="151"/>
      <c r="G302" s="55">
        <f t="shared" si="67"/>
        <v>0</v>
      </c>
      <c r="H302" s="55">
        <f t="shared" si="68"/>
        <v>0</v>
      </c>
      <c r="I302" s="56">
        <f t="shared" si="69"/>
        <v>1</v>
      </c>
      <c r="J302" s="57">
        <f t="shared" si="70"/>
        <v>1</v>
      </c>
      <c r="K302" s="58">
        <f t="shared" si="82"/>
        <v>1</v>
      </c>
      <c r="L302" s="59"/>
      <c r="M302" s="59"/>
      <c r="O302" s="45">
        <f t="shared" si="83"/>
        <v>0</v>
      </c>
      <c r="P302" s="200">
        <v>13124</v>
      </c>
      <c r="Q302" s="200" t="s">
        <v>126</v>
      </c>
      <c r="R302" s="202">
        <v>0</v>
      </c>
      <c r="S302" s="202">
        <v>0</v>
      </c>
      <c r="T302" s="201"/>
      <c r="U302" s="201">
        <v>0</v>
      </c>
      <c r="V302" s="201">
        <f t="shared" si="71"/>
        <v>0</v>
      </c>
      <c r="W302" s="201">
        <v>0</v>
      </c>
      <c r="X302" s="201">
        <f t="shared" si="72"/>
        <v>0</v>
      </c>
      <c r="AA302" s="45" t="str">
        <f t="shared" si="73"/>
        <v/>
      </c>
      <c r="AB302" s="45" t="str">
        <f t="shared" si="74"/>
        <v/>
      </c>
      <c r="AC302" s="45" t="str">
        <f t="shared" si="75"/>
        <v>= 13 11</v>
      </c>
      <c r="AD302" s="45" t="str">
        <f t="shared" si="76"/>
        <v/>
      </c>
    </row>
    <row r="303" spans="1:30" s="45" customFormat="1" ht="13.8" x14ac:dyDescent="0.25">
      <c r="A303" s="71">
        <v>13125</v>
      </c>
      <c r="B303" s="72" t="s">
        <v>230</v>
      </c>
      <c r="C303" s="44">
        <v>0</v>
      </c>
      <c r="D303" s="150">
        <v>0</v>
      </c>
      <c r="E303" s="44">
        <v>0</v>
      </c>
      <c r="F303" s="151"/>
      <c r="G303" s="55">
        <f t="shared" si="67"/>
        <v>0</v>
      </c>
      <c r="H303" s="55">
        <f t="shared" si="68"/>
        <v>0</v>
      </c>
      <c r="I303" s="56">
        <f t="shared" si="69"/>
        <v>1</v>
      </c>
      <c r="J303" s="57">
        <f t="shared" si="70"/>
        <v>1</v>
      </c>
      <c r="K303" s="58">
        <f t="shared" si="82"/>
        <v>1</v>
      </c>
      <c r="L303" s="59"/>
      <c r="M303" s="59"/>
      <c r="O303" s="45">
        <f t="shared" si="83"/>
        <v>0</v>
      </c>
      <c r="P303" s="200">
        <v>13125</v>
      </c>
      <c r="Q303" s="200" t="s">
        <v>230</v>
      </c>
      <c r="R303" s="202">
        <v>0</v>
      </c>
      <c r="S303" s="202">
        <v>0</v>
      </c>
      <c r="T303" s="201"/>
      <c r="U303" s="201">
        <v>0</v>
      </c>
      <c r="V303" s="201">
        <f t="shared" si="71"/>
        <v>0</v>
      </c>
      <c r="W303" s="201">
        <v>0</v>
      </c>
      <c r="X303" s="201">
        <f t="shared" si="72"/>
        <v>0</v>
      </c>
      <c r="AA303" s="45" t="str">
        <f t="shared" si="73"/>
        <v/>
      </c>
      <c r="AB303" s="45" t="str">
        <f t="shared" si="74"/>
        <v/>
      </c>
      <c r="AC303" s="45" t="str">
        <f t="shared" si="75"/>
        <v>= 13 11</v>
      </c>
      <c r="AD303" s="45" t="str">
        <f t="shared" si="76"/>
        <v/>
      </c>
    </row>
    <row r="304" spans="1:30" s="45" customFormat="1" ht="13.8" x14ac:dyDescent="0.25">
      <c r="A304" s="71">
        <v>13126</v>
      </c>
      <c r="B304" s="72" t="s">
        <v>106</v>
      </c>
      <c r="C304" s="44">
        <v>0</v>
      </c>
      <c r="D304" s="150">
        <v>0</v>
      </c>
      <c r="E304" s="44">
        <v>92611797</v>
      </c>
      <c r="F304" s="150">
        <v>1117860581</v>
      </c>
      <c r="G304" s="55">
        <f t="shared" ref="G304:G346" si="84">C304+E304</f>
        <v>92611797</v>
      </c>
      <c r="H304" s="55">
        <f t="shared" si="68"/>
        <v>1117860581</v>
      </c>
      <c r="I304" s="56">
        <f t="shared" si="69"/>
        <v>0.75</v>
      </c>
      <c r="J304" s="57">
        <f t="shared" si="70"/>
        <v>0</v>
      </c>
      <c r="K304" s="58">
        <f t="shared" si="82"/>
        <v>0</v>
      </c>
      <c r="L304" s="59"/>
      <c r="M304" s="59"/>
      <c r="O304" s="45">
        <f t="shared" si="83"/>
        <v>0</v>
      </c>
      <c r="P304" s="200">
        <v>13126</v>
      </c>
      <c r="Q304" s="200" t="s">
        <v>106</v>
      </c>
      <c r="R304" s="202">
        <v>92611797</v>
      </c>
      <c r="S304" s="202">
        <v>1117860581</v>
      </c>
      <c r="T304" s="201"/>
      <c r="U304" s="201">
        <v>92611797</v>
      </c>
      <c r="V304" s="201">
        <f t="shared" si="71"/>
        <v>0</v>
      </c>
      <c r="W304" s="201">
        <v>1117860581</v>
      </c>
      <c r="X304" s="45">
        <f t="shared" si="72"/>
        <v>0</v>
      </c>
      <c r="AA304" s="45" t="str">
        <f t="shared" si="73"/>
        <v>Mayor 13</v>
      </c>
      <c r="AB304" s="45" t="str">
        <f t="shared" si="74"/>
        <v/>
      </c>
      <c r="AC304" s="45" t="str">
        <f t="shared" si="75"/>
        <v/>
      </c>
      <c r="AD304" s="45" t="str">
        <f t="shared" si="76"/>
        <v/>
      </c>
    </row>
    <row r="305" spans="1:30" s="45" customFormat="1" ht="13.8" x14ac:dyDescent="0.25">
      <c r="A305" s="71">
        <v>13127</v>
      </c>
      <c r="B305" s="72" t="s">
        <v>235</v>
      </c>
      <c r="C305" s="44">
        <v>0</v>
      </c>
      <c r="D305" s="150">
        <v>0</v>
      </c>
      <c r="E305" s="44">
        <v>0</v>
      </c>
      <c r="F305" s="151"/>
      <c r="G305" s="55">
        <f t="shared" si="84"/>
        <v>0</v>
      </c>
      <c r="H305" s="55">
        <f t="shared" ref="H305:H346" si="85">D305+F305</f>
        <v>0</v>
      </c>
      <c r="I305" s="56">
        <f t="shared" si="69"/>
        <v>1</v>
      </c>
      <c r="J305" s="57">
        <f t="shared" si="70"/>
        <v>1</v>
      </c>
      <c r="K305" s="58">
        <f t="shared" si="82"/>
        <v>1</v>
      </c>
      <c r="L305" s="59"/>
      <c r="M305" s="59"/>
      <c r="O305" s="45">
        <f t="shared" si="83"/>
        <v>0</v>
      </c>
      <c r="P305" s="200">
        <v>13127</v>
      </c>
      <c r="Q305" s="200" t="s">
        <v>235</v>
      </c>
      <c r="R305" s="202">
        <v>0</v>
      </c>
      <c r="S305" s="202">
        <v>0</v>
      </c>
      <c r="T305" s="201"/>
      <c r="U305" s="201">
        <v>0</v>
      </c>
      <c r="V305" s="201">
        <f t="shared" si="71"/>
        <v>0</v>
      </c>
      <c r="W305" s="201">
        <v>0</v>
      </c>
      <c r="X305" s="201">
        <f t="shared" si="72"/>
        <v>0</v>
      </c>
      <c r="AA305" s="45" t="str">
        <f t="shared" si="73"/>
        <v/>
      </c>
      <c r="AB305" s="45" t="str">
        <f t="shared" si="74"/>
        <v/>
      </c>
      <c r="AC305" s="45" t="str">
        <f t="shared" si="75"/>
        <v>= 13 11</v>
      </c>
      <c r="AD305" s="45" t="str">
        <f t="shared" si="76"/>
        <v/>
      </c>
    </row>
    <row r="306" spans="1:30" s="45" customFormat="1" ht="13.8" x14ac:dyDescent="0.25">
      <c r="A306" s="71">
        <v>13128</v>
      </c>
      <c r="B306" s="72" t="s">
        <v>82</v>
      </c>
      <c r="C306" s="44">
        <v>0</v>
      </c>
      <c r="D306" s="150">
        <v>0</v>
      </c>
      <c r="E306" s="44">
        <v>0</v>
      </c>
      <c r="F306" s="151"/>
      <c r="G306" s="55">
        <f t="shared" si="84"/>
        <v>0</v>
      </c>
      <c r="H306" s="55">
        <f t="shared" si="85"/>
        <v>0</v>
      </c>
      <c r="I306" s="56">
        <f t="shared" si="69"/>
        <v>1</v>
      </c>
      <c r="J306" s="57">
        <f t="shared" si="70"/>
        <v>1</v>
      </c>
      <c r="K306" s="58">
        <f t="shared" si="82"/>
        <v>1</v>
      </c>
      <c r="L306" s="59"/>
      <c r="M306" s="59"/>
      <c r="O306" s="45">
        <f t="shared" si="83"/>
        <v>0</v>
      </c>
      <c r="P306" s="200">
        <v>13128</v>
      </c>
      <c r="Q306" s="200" t="s">
        <v>82</v>
      </c>
      <c r="R306" s="202">
        <v>0</v>
      </c>
      <c r="S306" s="202">
        <v>0</v>
      </c>
      <c r="T306" s="201"/>
      <c r="U306" s="201">
        <v>0</v>
      </c>
      <c r="V306" s="201">
        <f t="shared" si="71"/>
        <v>0</v>
      </c>
      <c r="W306" s="201">
        <v>0</v>
      </c>
      <c r="X306" s="201">
        <f t="shared" si="72"/>
        <v>0</v>
      </c>
      <c r="AA306" s="45" t="str">
        <f t="shared" si="73"/>
        <v/>
      </c>
      <c r="AB306" s="45" t="str">
        <f t="shared" si="74"/>
        <v/>
      </c>
      <c r="AC306" s="45" t="str">
        <f t="shared" si="75"/>
        <v>= 13 11</v>
      </c>
      <c r="AD306" s="45" t="str">
        <f t="shared" si="76"/>
        <v/>
      </c>
    </row>
    <row r="307" spans="1:30" s="45" customFormat="1" ht="13.8" x14ac:dyDescent="0.25">
      <c r="A307" s="71">
        <v>13129</v>
      </c>
      <c r="B307" s="72" t="s">
        <v>406</v>
      </c>
      <c r="C307" s="44">
        <v>0</v>
      </c>
      <c r="D307" s="150">
        <v>0</v>
      </c>
      <c r="E307" s="44">
        <v>0</v>
      </c>
      <c r="F307" s="151"/>
      <c r="G307" s="55">
        <f t="shared" si="84"/>
        <v>0</v>
      </c>
      <c r="H307" s="55">
        <f t="shared" si="85"/>
        <v>0</v>
      </c>
      <c r="I307" s="56">
        <f t="shared" si="69"/>
        <v>1</v>
      </c>
      <c r="J307" s="57">
        <f t="shared" si="70"/>
        <v>1</v>
      </c>
      <c r="K307" s="58">
        <f t="shared" si="82"/>
        <v>1</v>
      </c>
      <c r="L307" s="59"/>
      <c r="M307" s="59"/>
      <c r="O307" s="45">
        <f t="shared" si="83"/>
        <v>0</v>
      </c>
      <c r="P307" s="200">
        <v>13129</v>
      </c>
      <c r="Q307" s="200" t="s">
        <v>406</v>
      </c>
      <c r="R307" s="202">
        <v>0</v>
      </c>
      <c r="S307" s="202">
        <v>0</v>
      </c>
      <c r="T307" s="201"/>
      <c r="U307" s="201">
        <v>0</v>
      </c>
      <c r="V307" s="201">
        <f t="shared" si="71"/>
        <v>0</v>
      </c>
      <c r="W307" s="201">
        <v>0</v>
      </c>
      <c r="X307" s="201">
        <f t="shared" si="72"/>
        <v>0</v>
      </c>
      <c r="AA307" s="45" t="str">
        <f t="shared" si="73"/>
        <v/>
      </c>
      <c r="AB307" s="45" t="str">
        <f t="shared" si="74"/>
        <v/>
      </c>
      <c r="AC307" s="45" t="str">
        <f t="shared" si="75"/>
        <v>= 13 11</v>
      </c>
      <c r="AD307" s="45" t="str">
        <f t="shared" si="76"/>
        <v/>
      </c>
    </row>
    <row r="308" spans="1:30" s="45" customFormat="1" ht="13.8" x14ac:dyDescent="0.25">
      <c r="A308" s="71">
        <v>13130</v>
      </c>
      <c r="B308" s="72" t="s">
        <v>197</v>
      </c>
      <c r="C308" s="44">
        <v>0</v>
      </c>
      <c r="D308" s="150">
        <v>0</v>
      </c>
      <c r="E308" s="44">
        <v>2536609520</v>
      </c>
      <c r="F308" s="150">
        <v>2924527899</v>
      </c>
      <c r="G308" s="55">
        <f t="shared" si="84"/>
        <v>2536609520</v>
      </c>
      <c r="H308" s="55">
        <f t="shared" si="85"/>
        <v>2924527899</v>
      </c>
      <c r="I308" s="56">
        <f t="shared" si="69"/>
        <v>0.75</v>
      </c>
      <c r="J308" s="57">
        <f t="shared" si="70"/>
        <v>0</v>
      </c>
      <c r="K308" s="58">
        <f t="shared" si="82"/>
        <v>0</v>
      </c>
      <c r="L308" s="59"/>
      <c r="M308" s="59"/>
      <c r="O308" s="45">
        <f t="shared" si="83"/>
        <v>0</v>
      </c>
      <c r="P308" s="200">
        <v>13130</v>
      </c>
      <c r="Q308" s="200" t="s">
        <v>197</v>
      </c>
      <c r="R308" s="202">
        <v>2536609520</v>
      </c>
      <c r="S308" s="202">
        <v>2924527899</v>
      </c>
      <c r="T308" s="201"/>
      <c r="U308" s="201">
        <v>2536609520</v>
      </c>
      <c r="V308" s="201">
        <f t="shared" si="71"/>
        <v>0</v>
      </c>
      <c r="W308" s="201">
        <v>2924527899</v>
      </c>
      <c r="X308" s="201">
        <f t="shared" si="72"/>
        <v>0</v>
      </c>
      <c r="AA308" s="45" t="str">
        <f t="shared" si="73"/>
        <v>Mayor 13</v>
      </c>
      <c r="AB308" s="45" t="str">
        <f t="shared" si="74"/>
        <v/>
      </c>
      <c r="AC308" s="45" t="str">
        <f t="shared" si="75"/>
        <v/>
      </c>
      <c r="AD308" s="45" t="str">
        <f t="shared" si="76"/>
        <v/>
      </c>
    </row>
    <row r="309" spans="1:30" s="45" customFormat="1" ht="13.8" x14ac:dyDescent="0.25">
      <c r="A309" s="71">
        <v>13131</v>
      </c>
      <c r="B309" s="72" t="s">
        <v>405</v>
      </c>
      <c r="C309" s="44">
        <v>0</v>
      </c>
      <c r="D309" s="150">
        <v>0</v>
      </c>
      <c r="E309" s="44">
        <v>0</v>
      </c>
      <c r="F309" s="151"/>
      <c r="G309" s="55">
        <f t="shared" si="84"/>
        <v>0</v>
      </c>
      <c r="H309" s="55">
        <f t="shared" si="85"/>
        <v>0</v>
      </c>
      <c r="I309" s="56">
        <f t="shared" si="69"/>
        <v>1</v>
      </c>
      <c r="J309" s="57">
        <f t="shared" si="70"/>
        <v>1</v>
      </c>
      <c r="K309" s="58">
        <f t="shared" si="82"/>
        <v>1</v>
      </c>
      <c r="L309" s="59"/>
      <c r="M309" s="59"/>
      <c r="O309" s="45">
        <f t="shared" si="83"/>
        <v>0</v>
      </c>
      <c r="P309" s="200">
        <v>13131</v>
      </c>
      <c r="Q309" s="200" t="s">
        <v>405</v>
      </c>
      <c r="R309" s="202">
        <v>0</v>
      </c>
      <c r="S309" s="202">
        <v>0</v>
      </c>
      <c r="T309" s="201"/>
      <c r="U309" s="201">
        <v>0</v>
      </c>
      <c r="V309" s="201">
        <f t="shared" si="71"/>
        <v>0</v>
      </c>
      <c r="W309" s="201">
        <v>0</v>
      </c>
      <c r="X309" s="201">
        <f t="shared" si="72"/>
        <v>0</v>
      </c>
      <c r="AA309" s="45" t="str">
        <f t="shared" si="73"/>
        <v/>
      </c>
      <c r="AB309" s="45" t="str">
        <f t="shared" si="74"/>
        <v/>
      </c>
      <c r="AC309" s="45" t="str">
        <f t="shared" si="75"/>
        <v>= 13 11</v>
      </c>
      <c r="AD309" s="45" t="str">
        <f t="shared" si="76"/>
        <v/>
      </c>
    </row>
    <row r="310" spans="1:30" s="45" customFormat="1" ht="13.8" x14ac:dyDescent="0.25">
      <c r="A310" s="71">
        <v>13132</v>
      </c>
      <c r="B310" s="72" t="s">
        <v>267</v>
      </c>
      <c r="C310" s="44">
        <v>0</v>
      </c>
      <c r="D310" s="150">
        <v>0</v>
      </c>
      <c r="E310" s="44">
        <v>0</v>
      </c>
      <c r="F310" s="151"/>
      <c r="G310" s="55">
        <f t="shared" si="84"/>
        <v>0</v>
      </c>
      <c r="H310" s="55">
        <f t="shared" si="85"/>
        <v>0</v>
      </c>
      <c r="I310" s="56">
        <f t="shared" si="69"/>
        <v>1</v>
      </c>
      <c r="J310" s="57">
        <f t="shared" si="70"/>
        <v>1</v>
      </c>
      <c r="K310" s="58">
        <f t="shared" si="82"/>
        <v>1</v>
      </c>
      <c r="L310" s="59"/>
      <c r="M310" s="59"/>
      <c r="O310" s="45">
        <f t="shared" si="83"/>
        <v>0</v>
      </c>
      <c r="P310" s="200">
        <v>13132</v>
      </c>
      <c r="Q310" s="200" t="s">
        <v>267</v>
      </c>
      <c r="R310" s="202">
        <v>0</v>
      </c>
      <c r="S310" s="202">
        <v>0</v>
      </c>
      <c r="T310" s="201"/>
      <c r="U310" s="201">
        <v>0</v>
      </c>
      <c r="V310" s="201">
        <f t="shared" si="71"/>
        <v>0</v>
      </c>
      <c r="W310" s="201">
        <v>0</v>
      </c>
      <c r="X310" s="201">
        <f t="shared" si="72"/>
        <v>0</v>
      </c>
      <c r="AA310" s="45" t="str">
        <f t="shared" si="73"/>
        <v/>
      </c>
      <c r="AB310" s="45" t="str">
        <f t="shared" si="74"/>
        <v/>
      </c>
      <c r="AC310" s="45" t="str">
        <f t="shared" si="75"/>
        <v>= 13 11</v>
      </c>
      <c r="AD310" s="45" t="str">
        <f t="shared" si="76"/>
        <v/>
      </c>
    </row>
    <row r="311" spans="1:30" s="45" customFormat="1" ht="13.8" x14ac:dyDescent="0.25">
      <c r="A311" s="71">
        <v>13201</v>
      </c>
      <c r="B311" s="72" t="s">
        <v>68</v>
      </c>
      <c r="C311" s="44">
        <v>0</v>
      </c>
      <c r="D311" s="150">
        <v>0</v>
      </c>
      <c r="E311" s="44">
        <v>0</v>
      </c>
      <c r="F311" s="151"/>
      <c r="G311" s="55">
        <f t="shared" si="84"/>
        <v>0</v>
      </c>
      <c r="H311" s="55">
        <f t="shared" si="85"/>
        <v>0</v>
      </c>
      <c r="I311" s="56">
        <f t="shared" si="69"/>
        <v>1</v>
      </c>
      <c r="J311" s="57">
        <f t="shared" si="70"/>
        <v>1</v>
      </c>
      <c r="K311" s="58">
        <f t="shared" si="82"/>
        <v>1</v>
      </c>
      <c r="L311" s="59"/>
      <c r="M311" s="59"/>
      <c r="O311" s="45">
        <f t="shared" si="83"/>
        <v>0</v>
      </c>
      <c r="P311" s="200">
        <v>13201</v>
      </c>
      <c r="Q311" s="200" t="s">
        <v>68</v>
      </c>
      <c r="R311" s="202">
        <v>0</v>
      </c>
      <c r="S311" s="202">
        <v>0</v>
      </c>
      <c r="T311" s="201"/>
      <c r="U311" s="201">
        <v>0</v>
      </c>
      <c r="V311" s="201">
        <f t="shared" si="71"/>
        <v>0</v>
      </c>
      <c r="W311" s="201">
        <v>0</v>
      </c>
      <c r="X311" s="201">
        <f t="shared" si="72"/>
        <v>0</v>
      </c>
      <c r="AA311" s="45" t="str">
        <f t="shared" si="73"/>
        <v/>
      </c>
      <c r="AB311" s="45" t="str">
        <f t="shared" si="74"/>
        <v/>
      </c>
      <c r="AC311" s="45" t="str">
        <f t="shared" si="75"/>
        <v>= 13 11</v>
      </c>
      <c r="AD311" s="45" t="str">
        <f t="shared" si="76"/>
        <v/>
      </c>
    </row>
    <row r="312" spans="1:30" s="45" customFormat="1" ht="13.8" x14ac:dyDescent="0.25">
      <c r="A312" s="71">
        <v>13202</v>
      </c>
      <c r="B312" s="72" t="s">
        <v>134</v>
      </c>
      <c r="C312" s="44">
        <v>0</v>
      </c>
      <c r="D312" s="150">
        <v>0</v>
      </c>
      <c r="E312" s="44">
        <v>712538</v>
      </c>
      <c r="F312" s="150">
        <v>1178186</v>
      </c>
      <c r="G312" s="55">
        <f t="shared" si="84"/>
        <v>712538</v>
      </c>
      <c r="H312" s="55">
        <f t="shared" si="85"/>
        <v>1178186</v>
      </c>
      <c r="I312" s="56">
        <f t="shared" si="69"/>
        <v>0.75</v>
      </c>
      <c r="J312" s="57">
        <f t="shared" si="70"/>
        <v>0</v>
      </c>
      <c r="K312" s="58">
        <f t="shared" si="82"/>
        <v>0</v>
      </c>
      <c r="L312" s="59"/>
      <c r="M312" s="59"/>
      <c r="O312" s="45">
        <f t="shared" si="83"/>
        <v>0</v>
      </c>
      <c r="P312" s="200">
        <v>13202</v>
      </c>
      <c r="Q312" s="200" t="s">
        <v>134</v>
      </c>
      <c r="R312" s="202">
        <v>712538</v>
      </c>
      <c r="S312" s="202">
        <v>1178186</v>
      </c>
      <c r="T312" s="201"/>
      <c r="U312" s="201">
        <v>712538</v>
      </c>
      <c r="V312" s="201">
        <f t="shared" si="71"/>
        <v>0</v>
      </c>
      <c r="W312" s="201">
        <v>1178186</v>
      </c>
      <c r="X312" s="201">
        <f t="shared" si="72"/>
        <v>0</v>
      </c>
      <c r="AA312" s="45" t="str">
        <f t="shared" si="73"/>
        <v>Mayor 13</v>
      </c>
      <c r="AB312" s="45" t="str">
        <f t="shared" si="74"/>
        <v/>
      </c>
      <c r="AC312" s="45" t="str">
        <f t="shared" si="75"/>
        <v/>
      </c>
      <c r="AD312" s="45" t="str">
        <f t="shared" si="76"/>
        <v/>
      </c>
    </row>
    <row r="313" spans="1:30" s="45" customFormat="1" ht="13.8" x14ac:dyDescent="0.25">
      <c r="A313" s="71">
        <v>13203</v>
      </c>
      <c r="B313" s="72" t="s">
        <v>379</v>
      </c>
      <c r="C313" s="44">
        <v>0</v>
      </c>
      <c r="D313" s="150">
        <v>0</v>
      </c>
      <c r="E313" s="44">
        <v>0</v>
      </c>
      <c r="F313" s="150">
        <v>20086184</v>
      </c>
      <c r="G313" s="55">
        <f t="shared" si="84"/>
        <v>0</v>
      </c>
      <c r="H313" s="55">
        <f t="shared" si="85"/>
        <v>20086184</v>
      </c>
      <c r="I313" s="56">
        <f t="shared" si="69"/>
        <v>0.75</v>
      </c>
      <c r="J313" s="57">
        <f t="shared" si="70"/>
        <v>0</v>
      </c>
      <c r="K313" s="58">
        <f>I313*J313</f>
        <v>0</v>
      </c>
      <c r="L313" s="59"/>
      <c r="M313" s="59"/>
      <c r="O313" s="45">
        <f t="shared" si="83"/>
        <v>0</v>
      </c>
      <c r="P313" s="200">
        <v>13203</v>
      </c>
      <c r="Q313" s="200" t="s">
        <v>379</v>
      </c>
      <c r="R313" s="202">
        <v>0</v>
      </c>
      <c r="S313" s="202">
        <v>20086184</v>
      </c>
      <c r="T313" s="201"/>
      <c r="U313" s="201">
        <v>0</v>
      </c>
      <c r="V313" s="201">
        <f t="shared" si="71"/>
        <v>0</v>
      </c>
      <c r="W313" s="201">
        <v>20086184</v>
      </c>
      <c r="X313" s="201">
        <f t="shared" si="72"/>
        <v>0</v>
      </c>
      <c r="AA313" s="45" t="str">
        <f t="shared" si="73"/>
        <v>Mayor 13</v>
      </c>
      <c r="AB313" s="45" t="str">
        <f t="shared" si="74"/>
        <v/>
      </c>
      <c r="AC313" s="45" t="str">
        <f t="shared" si="75"/>
        <v/>
      </c>
      <c r="AD313" s="45" t="str">
        <f t="shared" si="76"/>
        <v/>
      </c>
    </row>
    <row r="314" spans="1:30" s="45" customFormat="1" ht="13.8" x14ac:dyDescent="0.25">
      <c r="A314" s="71">
        <v>13301</v>
      </c>
      <c r="B314" s="72" t="s">
        <v>105</v>
      </c>
      <c r="C314" s="44">
        <v>0</v>
      </c>
      <c r="D314" s="150">
        <v>0</v>
      </c>
      <c r="E314" s="44">
        <v>0</v>
      </c>
      <c r="F314" s="151"/>
      <c r="G314" s="55">
        <f t="shared" si="84"/>
        <v>0</v>
      </c>
      <c r="H314" s="55">
        <f t="shared" si="85"/>
        <v>0</v>
      </c>
      <c r="I314" s="56">
        <f t="shared" si="69"/>
        <v>1</v>
      </c>
      <c r="J314" s="57">
        <f t="shared" si="70"/>
        <v>1</v>
      </c>
      <c r="K314" s="58">
        <f>I314*J314</f>
        <v>1</v>
      </c>
      <c r="L314" s="59"/>
      <c r="M314" s="59"/>
      <c r="O314" s="45">
        <f t="shared" si="83"/>
        <v>0</v>
      </c>
      <c r="P314" s="200">
        <v>13301</v>
      </c>
      <c r="Q314" s="200" t="s">
        <v>105</v>
      </c>
      <c r="R314" s="202">
        <v>0</v>
      </c>
      <c r="S314" s="202">
        <v>0</v>
      </c>
      <c r="T314" s="201"/>
      <c r="U314" s="201">
        <v>0</v>
      </c>
      <c r="V314" s="201">
        <f t="shared" si="71"/>
        <v>0</v>
      </c>
      <c r="W314" s="201">
        <v>0</v>
      </c>
      <c r="X314" s="201">
        <f t="shared" si="72"/>
        <v>0</v>
      </c>
      <c r="AA314" s="45" t="str">
        <f t="shared" si="73"/>
        <v/>
      </c>
      <c r="AB314" s="45" t="str">
        <f t="shared" si="74"/>
        <v/>
      </c>
      <c r="AC314" s="45" t="str">
        <f t="shared" si="75"/>
        <v>= 13 11</v>
      </c>
      <c r="AD314" s="45" t="str">
        <f t="shared" si="76"/>
        <v/>
      </c>
    </row>
    <row r="315" spans="1:30" s="45" customFormat="1" ht="13.8" x14ac:dyDescent="0.25">
      <c r="A315" s="71">
        <v>13302</v>
      </c>
      <c r="B315" s="72" t="s">
        <v>103</v>
      </c>
      <c r="C315" s="44">
        <v>0</v>
      </c>
      <c r="D315" s="150">
        <v>0</v>
      </c>
      <c r="E315" s="44">
        <v>32031964</v>
      </c>
      <c r="F315" s="150">
        <v>235228301</v>
      </c>
      <c r="G315" s="55">
        <f t="shared" si="84"/>
        <v>32031964</v>
      </c>
      <c r="H315" s="55">
        <f t="shared" si="85"/>
        <v>235228301</v>
      </c>
      <c r="I315" s="56">
        <f t="shared" si="69"/>
        <v>0.75</v>
      </c>
      <c r="J315" s="57">
        <f t="shared" si="70"/>
        <v>0</v>
      </c>
      <c r="K315" s="58">
        <f t="shared" ref="K315:K316" si="86">I315*J315</f>
        <v>0</v>
      </c>
      <c r="L315" s="59"/>
      <c r="M315" s="59"/>
      <c r="O315" s="45">
        <f t="shared" si="83"/>
        <v>0</v>
      </c>
      <c r="P315" s="200">
        <v>13302</v>
      </c>
      <c r="Q315" s="200" t="s">
        <v>103</v>
      </c>
      <c r="R315" s="202">
        <v>32031964</v>
      </c>
      <c r="S315" s="202">
        <v>235228301</v>
      </c>
      <c r="T315" s="201"/>
      <c r="U315" s="201">
        <v>32031964</v>
      </c>
      <c r="V315" s="201">
        <f t="shared" si="71"/>
        <v>0</v>
      </c>
      <c r="W315" s="201">
        <v>235228301</v>
      </c>
      <c r="X315" s="201">
        <f t="shared" si="72"/>
        <v>0</v>
      </c>
      <c r="AA315" s="45" t="str">
        <f t="shared" si="73"/>
        <v>Mayor 13</v>
      </c>
      <c r="AB315" s="45" t="str">
        <f t="shared" si="74"/>
        <v/>
      </c>
      <c r="AC315" s="45" t="str">
        <f t="shared" si="75"/>
        <v/>
      </c>
      <c r="AD315" s="45" t="str">
        <f t="shared" si="76"/>
        <v/>
      </c>
    </row>
    <row r="316" spans="1:30" s="45" customFormat="1" ht="13.8" x14ac:dyDescent="0.25">
      <c r="A316" s="71">
        <v>13303</v>
      </c>
      <c r="B316" s="72" t="s">
        <v>401</v>
      </c>
      <c r="C316" s="44">
        <v>0</v>
      </c>
      <c r="D316" s="150">
        <v>0</v>
      </c>
      <c r="E316" s="44">
        <v>226933865</v>
      </c>
      <c r="F316" s="150">
        <v>280023475</v>
      </c>
      <c r="G316" s="55">
        <f t="shared" si="84"/>
        <v>226933865</v>
      </c>
      <c r="H316" s="55">
        <f t="shared" si="85"/>
        <v>280023475</v>
      </c>
      <c r="I316" s="56">
        <f t="shared" si="69"/>
        <v>0.75</v>
      </c>
      <c r="J316" s="57">
        <f t="shared" si="70"/>
        <v>0</v>
      </c>
      <c r="K316" s="58">
        <f t="shared" si="86"/>
        <v>0</v>
      </c>
      <c r="L316" s="58"/>
      <c r="M316" s="58"/>
      <c r="P316" s="200">
        <v>13303</v>
      </c>
      <c r="Q316" s="200" t="s">
        <v>6</v>
      </c>
      <c r="R316" s="202">
        <v>226933865</v>
      </c>
      <c r="S316" s="202">
        <v>280023475</v>
      </c>
      <c r="T316" s="201"/>
      <c r="U316" s="201">
        <v>226933865</v>
      </c>
      <c r="V316" s="201">
        <f t="shared" si="71"/>
        <v>0</v>
      </c>
      <c r="W316" s="201">
        <v>280023475</v>
      </c>
      <c r="X316" s="201">
        <f t="shared" si="72"/>
        <v>0</v>
      </c>
      <c r="AA316" s="45" t="str">
        <f t="shared" si="73"/>
        <v>Mayor 13</v>
      </c>
      <c r="AB316" s="45" t="str">
        <f t="shared" si="74"/>
        <v/>
      </c>
      <c r="AC316" s="45" t="str">
        <f t="shared" si="75"/>
        <v/>
      </c>
      <c r="AD316" s="45" t="str">
        <f t="shared" si="76"/>
        <v/>
      </c>
    </row>
    <row r="317" spans="1:30" s="45" customFormat="1" ht="13.8" x14ac:dyDescent="0.25">
      <c r="A317" s="71">
        <v>13401</v>
      </c>
      <c r="B317" s="72" t="s">
        <v>116</v>
      </c>
      <c r="C317" s="44">
        <v>0</v>
      </c>
      <c r="D317" s="150">
        <v>0</v>
      </c>
      <c r="E317" s="44">
        <v>0</v>
      </c>
      <c r="F317" s="150">
        <v>519167605</v>
      </c>
      <c r="G317" s="55">
        <f t="shared" si="84"/>
        <v>0</v>
      </c>
      <c r="H317" s="55">
        <f t="shared" si="85"/>
        <v>519167605</v>
      </c>
      <c r="I317" s="56">
        <f t="shared" si="69"/>
        <v>0.75</v>
      </c>
      <c r="J317" s="57">
        <f t="shared" si="70"/>
        <v>0</v>
      </c>
      <c r="K317" s="58">
        <f>I317*J317</f>
        <v>0</v>
      </c>
      <c r="L317" s="59"/>
      <c r="M317" s="59"/>
      <c r="O317" s="45">
        <f t="shared" ref="O317:O329" si="87">(Q317=B317)-1</f>
        <v>0</v>
      </c>
      <c r="P317" s="200">
        <v>13401</v>
      </c>
      <c r="Q317" s="200" t="s">
        <v>116</v>
      </c>
      <c r="R317" s="202">
        <v>0</v>
      </c>
      <c r="S317" s="202">
        <v>519167605</v>
      </c>
      <c r="T317" s="201"/>
      <c r="U317" s="201">
        <v>0</v>
      </c>
      <c r="V317" s="201">
        <f t="shared" si="71"/>
        <v>0</v>
      </c>
      <c r="W317" s="201">
        <v>519167605</v>
      </c>
      <c r="X317" s="201">
        <f t="shared" si="72"/>
        <v>0</v>
      </c>
      <c r="AA317" s="45" t="str">
        <f t="shared" si="73"/>
        <v>Mayor 13</v>
      </c>
      <c r="AB317" s="45" t="str">
        <f t="shared" si="74"/>
        <v/>
      </c>
      <c r="AC317" s="45" t="str">
        <f t="shared" si="75"/>
        <v/>
      </c>
      <c r="AD317" s="45" t="str">
        <f t="shared" si="76"/>
        <v/>
      </c>
    </row>
    <row r="318" spans="1:30" s="45" customFormat="1" ht="13.8" x14ac:dyDescent="0.25">
      <c r="A318" s="71">
        <v>13402</v>
      </c>
      <c r="B318" s="72" t="s">
        <v>228</v>
      </c>
      <c r="C318" s="44">
        <v>0</v>
      </c>
      <c r="D318" s="150">
        <v>0</v>
      </c>
      <c r="E318" s="44">
        <v>0</v>
      </c>
      <c r="F318" s="150">
        <v>527661335</v>
      </c>
      <c r="G318" s="55">
        <f t="shared" si="84"/>
        <v>0</v>
      </c>
      <c r="H318" s="55">
        <f t="shared" si="85"/>
        <v>527661335</v>
      </c>
      <c r="I318" s="56">
        <f t="shared" si="69"/>
        <v>0.75</v>
      </c>
      <c r="J318" s="57">
        <f t="shared" si="70"/>
        <v>0</v>
      </c>
      <c r="K318" s="58">
        <f>I318*J318</f>
        <v>0</v>
      </c>
      <c r="L318" s="59"/>
      <c r="M318" s="59"/>
      <c r="O318" s="45">
        <f t="shared" si="87"/>
        <v>0</v>
      </c>
      <c r="P318" s="200">
        <v>13402</v>
      </c>
      <c r="Q318" s="200" t="s">
        <v>228</v>
      </c>
      <c r="R318" s="202">
        <v>0</v>
      </c>
      <c r="S318" s="202">
        <v>527661335</v>
      </c>
      <c r="T318" s="201"/>
      <c r="U318" s="201">
        <v>0</v>
      </c>
      <c r="V318" s="201">
        <f t="shared" si="71"/>
        <v>0</v>
      </c>
      <c r="W318" s="201">
        <v>527661335</v>
      </c>
      <c r="X318" s="201">
        <f t="shared" si="72"/>
        <v>0</v>
      </c>
      <c r="AA318" s="45" t="str">
        <f t="shared" si="73"/>
        <v>Mayor 13</v>
      </c>
      <c r="AB318" s="45" t="str">
        <f t="shared" si="74"/>
        <v/>
      </c>
      <c r="AC318" s="45" t="str">
        <f t="shared" si="75"/>
        <v/>
      </c>
      <c r="AD318" s="45" t="str">
        <f t="shared" si="76"/>
        <v/>
      </c>
    </row>
    <row r="319" spans="1:30" s="45" customFormat="1" ht="13.8" x14ac:dyDescent="0.25">
      <c r="A319" s="71">
        <v>13403</v>
      </c>
      <c r="B319" s="72" t="s">
        <v>198</v>
      </c>
      <c r="C319" s="44">
        <v>0</v>
      </c>
      <c r="D319" s="150">
        <v>0</v>
      </c>
      <c r="E319" s="44">
        <v>782196</v>
      </c>
      <c r="F319" s="152">
        <v>1020361</v>
      </c>
      <c r="G319" s="55">
        <f t="shared" si="84"/>
        <v>782196</v>
      </c>
      <c r="H319" s="55">
        <f t="shared" si="85"/>
        <v>1020361</v>
      </c>
      <c r="I319" s="56">
        <f t="shared" si="69"/>
        <v>0.75</v>
      </c>
      <c r="J319" s="57">
        <f t="shared" si="70"/>
        <v>0</v>
      </c>
      <c r="K319" s="58">
        <f>I319*J319</f>
        <v>0</v>
      </c>
      <c r="L319" s="59"/>
      <c r="M319" s="59"/>
      <c r="O319" s="45">
        <f t="shared" si="87"/>
        <v>0</v>
      </c>
      <c r="P319" s="200">
        <v>13403</v>
      </c>
      <c r="Q319" s="200" t="s">
        <v>198</v>
      </c>
      <c r="R319" s="202">
        <v>782196</v>
      </c>
      <c r="S319" s="202">
        <v>1020361</v>
      </c>
      <c r="T319" s="201"/>
      <c r="U319" s="201">
        <v>782196</v>
      </c>
      <c r="V319" s="201">
        <f t="shared" si="71"/>
        <v>0</v>
      </c>
      <c r="W319" s="201">
        <v>1020361</v>
      </c>
      <c r="X319" s="201">
        <f t="shared" si="72"/>
        <v>0</v>
      </c>
      <c r="AA319" s="45" t="str">
        <f t="shared" si="73"/>
        <v>Mayor 13</v>
      </c>
      <c r="AB319" s="45" t="str">
        <f t="shared" si="74"/>
        <v/>
      </c>
      <c r="AC319" s="45" t="str">
        <f t="shared" si="75"/>
        <v/>
      </c>
      <c r="AD319" s="45" t="str">
        <f t="shared" si="76"/>
        <v/>
      </c>
    </row>
    <row r="320" spans="1:30" s="45" customFormat="1" ht="13.8" x14ac:dyDescent="0.25">
      <c r="A320" s="71">
        <v>13404</v>
      </c>
      <c r="B320" s="72" t="s">
        <v>112</v>
      </c>
      <c r="C320" s="44">
        <v>0</v>
      </c>
      <c r="D320" s="150">
        <v>0</v>
      </c>
      <c r="E320" s="44">
        <v>0</v>
      </c>
      <c r="F320" s="151"/>
      <c r="G320" s="55">
        <f t="shared" si="84"/>
        <v>0</v>
      </c>
      <c r="H320" s="55">
        <f t="shared" si="85"/>
        <v>0</v>
      </c>
      <c r="I320" s="56">
        <f t="shared" si="69"/>
        <v>1</v>
      </c>
      <c r="J320" s="57">
        <f t="shared" si="70"/>
        <v>1</v>
      </c>
      <c r="K320" s="58">
        <f t="shared" ref="K320:K330" si="88">I320*J320</f>
        <v>1</v>
      </c>
      <c r="L320" s="59"/>
      <c r="M320" s="59"/>
      <c r="O320" s="45">
        <f t="shared" si="87"/>
        <v>0</v>
      </c>
      <c r="P320" s="200">
        <v>13404</v>
      </c>
      <c r="Q320" s="200" t="s">
        <v>112</v>
      </c>
      <c r="R320" s="202">
        <v>0</v>
      </c>
      <c r="S320" s="202">
        <v>0</v>
      </c>
      <c r="T320" s="201"/>
      <c r="U320" s="201">
        <v>0</v>
      </c>
      <c r="V320" s="201">
        <f t="shared" si="71"/>
        <v>0</v>
      </c>
      <c r="W320" s="201">
        <v>0</v>
      </c>
      <c r="X320" s="201">
        <f t="shared" si="72"/>
        <v>0</v>
      </c>
      <c r="AA320" s="45" t="str">
        <f t="shared" si="73"/>
        <v/>
      </c>
      <c r="AB320" s="45" t="str">
        <f t="shared" si="74"/>
        <v/>
      </c>
      <c r="AC320" s="45" t="str">
        <f t="shared" si="75"/>
        <v>= 13 11</v>
      </c>
      <c r="AD320" s="45" t="str">
        <f t="shared" si="76"/>
        <v/>
      </c>
    </row>
    <row r="321" spans="1:30" s="45" customFormat="1" ht="13.8" x14ac:dyDescent="0.25">
      <c r="A321" s="71">
        <v>13501</v>
      </c>
      <c r="B321" s="72" t="s">
        <v>104</v>
      </c>
      <c r="C321" s="44">
        <v>0</v>
      </c>
      <c r="D321" s="150">
        <v>0</v>
      </c>
      <c r="E321" s="44">
        <v>0</v>
      </c>
      <c r="F321" s="151"/>
      <c r="G321" s="55">
        <f t="shared" si="84"/>
        <v>0</v>
      </c>
      <c r="H321" s="55">
        <f t="shared" si="85"/>
        <v>0</v>
      </c>
      <c r="I321" s="56">
        <f t="shared" si="69"/>
        <v>1</v>
      </c>
      <c r="J321" s="57">
        <f t="shared" si="70"/>
        <v>1</v>
      </c>
      <c r="K321" s="58">
        <f t="shared" si="88"/>
        <v>1</v>
      </c>
      <c r="L321" s="59"/>
      <c r="M321" s="59"/>
      <c r="O321" s="45">
        <f t="shared" si="87"/>
        <v>0</v>
      </c>
      <c r="P321" s="200">
        <v>13501</v>
      </c>
      <c r="Q321" s="200" t="s">
        <v>104</v>
      </c>
      <c r="R321" s="202">
        <v>0</v>
      </c>
      <c r="S321" s="202">
        <v>0</v>
      </c>
      <c r="T321" s="201"/>
      <c r="U321" s="201">
        <v>0</v>
      </c>
      <c r="V321" s="201">
        <f t="shared" si="71"/>
        <v>0</v>
      </c>
      <c r="W321" s="201">
        <v>0</v>
      </c>
      <c r="X321" s="201">
        <f t="shared" si="72"/>
        <v>0</v>
      </c>
      <c r="AA321" s="45" t="str">
        <f t="shared" si="73"/>
        <v/>
      </c>
      <c r="AB321" s="45" t="str">
        <f t="shared" si="74"/>
        <v/>
      </c>
      <c r="AC321" s="45" t="str">
        <f t="shared" si="75"/>
        <v>= 13 11</v>
      </c>
      <c r="AD321" s="45" t="str">
        <f t="shared" si="76"/>
        <v/>
      </c>
    </row>
    <row r="322" spans="1:30" s="45" customFormat="1" ht="13.8" x14ac:dyDescent="0.25">
      <c r="A322" s="71">
        <v>13502</v>
      </c>
      <c r="B322" s="72" t="s">
        <v>380</v>
      </c>
      <c r="C322" s="44">
        <v>136644</v>
      </c>
      <c r="D322" s="150">
        <v>214895</v>
      </c>
      <c r="E322" s="44">
        <v>0</v>
      </c>
      <c r="F322" s="151"/>
      <c r="G322" s="55">
        <f t="shared" si="84"/>
        <v>136644</v>
      </c>
      <c r="H322" s="55">
        <f t="shared" si="85"/>
        <v>214895</v>
      </c>
      <c r="I322" s="56">
        <f t="shared" ref="I322:I346" si="89">IF(H322=0,1,0.75)</f>
        <v>0.75</v>
      </c>
      <c r="J322" s="57">
        <f t="shared" ref="J322:J346" si="90">IF(H322=0,1,IF(H322&gt;G322,0,(G322-H322)/G322))</f>
        <v>0</v>
      </c>
      <c r="K322" s="58">
        <f t="shared" si="88"/>
        <v>0</v>
      </c>
      <c r="L322" s="59"/>
      <c r="M322" s="59"/>
      <c r="O322" s="45">
        <f t="shared" si="87"/>
        <v>0</v>
      </c>
      <c r="P322" s="200">
        <v>13502</v>
      </c>
      <c r="Q322" s="200" t="s">
        <v>380</v>
      </c>
      <c r="R322" s="202">
        <v>136644</v>
      </c>
      <c r="S322" s="202">
        <v>214895</v>
      </c>
      <c r="T322" s="201"/>
      <c r="U322" s="201">
        <v>136644</v>
      </c>
      <c r="V322" s="201">
        <f t="shared" si="71"/>
        <v>0</v>
      </c>
      <c r="W322" s="201">
        <v>214895</v>
      </c>
      <c r="X322" s="201">
        <f t="shared" si="72"/>
        <v>0</v>
      </c>
      <c r="AA322" s="45" t="str">
        <f t="shared" si="73"/>
        <v>Mayor 13</v>
      </c>
      <c r="AB322" s="45" t="str">
        <f t="shared" si="74"/>
        <v/>
      </c>
      <c r="AC322" s="45" t="str">
        <f t="shared" si="75"/>
        <v/>
      </c>
      <c r="AD322" s="45" t="str">
        <f t="shared" si="76"/>
        <v/>
      </c>
    </row>
    <row r="323" spans="1:30" s="45" customFormat="1" ht="13.8" x14ac:dyDescent="0.25">
      <c r="A323" s="71">
        <v>13503</v>
      </c>
      <c r="B323" s="72" t="s">
        <v>381</v>
      </c>
      <c r="C323" s="44">
        <v>0</v>
      </c>
      <c r="D323" s="150">
        <v>0</v>
      </c>
      <c r="E323" s="44">
        <v>0</v>
      </c>
      <c r="F323" s="151"/>
      <c r="G323" s="55">
        <f t="shared" si="84"/>
        <v>0</v>
      </c>
      <c r="H323" s="55">
        <f t="shared" si="85"/>
        <v>0</v>
      </c>
      <c r="I323" s="56">
        <f t="shared" si="89"/>
        <v>1</v>
      </c>
      <c r="J323" s="57">
        <f t="shared" si="90"/>
        <v>1</v>
      </c>
      <c r="K323" s="58">
        <f t="shared" si="88"/>
        <v>1</v>
      </c>
      <c r="L323" s="59"/>
      <c r="M323" s="59"/>
      <c r="O323" s="45">
        <f t="shared" si="87"/>
        <v>0</v>
      </c>
      <c r="P323" s="200">
        <v>13503</v>
      </c>
      <c r="Q323" s="200" t="s">
        <v>381</v>
      </c>
      <c r="R323" s="202">
        <v>0</v>
      </c>
      <c r="S323" s="202">
        <v>0</v>
      </c>
      <c r="T323" s="201"/>
      <c r="U323" s="201">
        <v>0</v>
      </c>
      <c r="V323" s="201">
        <f t="shared" ref="V323:V346" si="91">+U323-R323</f>
        <v>0</v>
      </c>
      <c r="W323" s="201">
        <v>0</v>
      </c>
      <c r="X323" s="201">
        <f t="shared" ref="X323:X346" si="92">+W323-S323</f>
        <v>0</v>
      </c>
      <c r="AA323" s="45" t="str">
        <f t="shared" ref="AA323:AA346" si="93">IF(H323&gt;G323,"Mayor 13","")</f>
        <v/>
      </c>
      <c r="AB323" s="45" t="str">
        <f t="shared" ref="AB323:AB346" si="94">IF(G323&gt;H323,"Mayor 11","")</f>
        <v/>
      </c>
      <c r="AC323" s="45" t="str">
        <f t="shared" ref="AC323:AC346" si="95">IF(G323=H323,"= 13 11","")</f>
        <v>= 13 11</v>
      </c>
      <c r="AD323" s="45" t="str">
        <f t="shared" ref="AD323:AD346" si="96">IF(AND(H323=0,G323&gt;0),"Extingue en 13","")</f>
        <v/>
      </c>
    </row>
    <row r="324" spans="1:30" s="45" customFormat="1" ht="13.8" x14ac:dyDescent="0.25">
      <c r="A324" s="71">
        <v>13504</v>
      </c>
      <c r="B324" s="72" t="s">
        <v>367</v>
      </c>
      <c r="C324" s="44">
        <v>0</v>
      </c>
      <c r="D324" s="150">
        <v>0</v>
      </c>
      <c r="E324" s="44">
        <v>0</v>
      </c>
      <c r="F324" s="151"/>
      <c r="G324" s="55">
        <f t="shared" si="84"/>
        <v>0</v>
      </c>
      <c r="H324" s="55">
        <f t="shared" si="85"/>
        <v>0</v>
      </c>
      <c r="I324" s="56">
        <f t="shared" si="89"/>
        <v>1</v>
      </c>
      <c r="J324" s="57">
        <f t="shared" si="90"/>
        <v>1</v>
      </c>
      <c r="K324" s="58">
        <f t="shared" si="88"/>
        <v>1</v>
      </c>
      <c r="L324" s="59"/>
      <c r="M324" s="59"/>
      <c r="O324" s="45">
        <f t="shared" si="87"/>
        <v>0</v>
      </c>
      <c r="P324" s="200">
        <v>13504</v>
      </c>
      <c r="Q324" s="200" t="s">
        <v>367</v>
      </c>
      <c r="R324" s="202">
        <v>0</v>
      </c>
      <c r="S324" s="202">
        <v>0</v>
      </c>
      <c r="T324" s="201"/>
      <c r="U324" s="201">
        <v>0</v>
      </c>
      <c r="V324" s="201">
        <f t="shared" si="91"/>
        <v>0</v>
      </c>
      <c r="W324" s="201">
        <v>0</v>
      </c>
      <c r="X324" s="201">
        <f t="shared" si="92"/>
        <v>0</v>
      </c>
      <c r="AA324" s="45" t="str">
        <f t="shared" si="93"/>
        <v/>
      </c>
      <c r="AB324" s="45" t="str">
        <f t="shared" si="94"/>
        <v/>
      </c>
      <c r="AC324" s="45" t="str">
        <f t="shared" si="95"/>
        <v>= 13 11</v>
      </c>
      <c r="AD324" s="45" t="str">
        <f t="shared" si="96"/>
        <v/>
      </c>
    </row>
    <row r="325" spans="1:30" s="45" customFormat="1" ht="13.8" x14ac:dyDescent="0.25">
      <c r="A325" s="71">
        <v>13505</v>
      </c>
      <c r="B325" s="72" t="s">
        <v>200</v>
      </c>
      <c r="C325" s="44">
        <v>0</v>
      </c>
      <c r="D325" s="150">
        <v>0</v>
      </c>
      <c r="E325" s="44">
        <v>0</v>
      </c>
      <c r="F325" s="151"/>
      <c r="G325" s="55">
        <f t="shared" si="84"/>
        <v>0</v>
      </c>
      <c r="H325" s="55">
        <f t="shared" si="85"/>
        <v>0</v>
      </c>
      <c r="I325" s="56">
        <f t="shared" si="89"/>
        <v>1</v>
      </c>
      <c r="J325" s="57">
        <f t="shared" si="90"/>
        <v>1</v>
      </c>
      <c r="K325" s="58">
        <f t="shared" si="88"/>
        <v>1</v>
      </c>
      <c r="L325" s="59"/>
      <c r="M325" s="59"/>
      <c r="O325" s="45">
        <f t="shared" si="87"/>
        <v>0</v>
      </c>
      <c r="P325" s="200">
        <v>13505</v>
      </c>
      <c r="Q325" s="200" t="s">
        <v>200</v>
      </c>
      <c r="R325" s="202">
        <v>0</v>
      </c>
      <c r="S325" s="202">
        <v>0</v>
      </c>
      <c r="T325" s="201"/>
      <c r="U325" s="201">
        <v>0</v>
      </c>
      <c r="V325" s="201">
        <f t="shared" si="91"/>
        <v>0</v>
      </c>
      <c r="W325" s="201">
        <v>0</v>
      </c>
      <c r="X325" s="201">
        <f t="shared" si="92"/>
        <v>0</v>
      </c>
      <c r="AA325" s="45" t="str">
        <f t="shared" si="93"/>
        <v/>
      </c>
      <c r="AB325" s="45" t="str">
        <f t="shared" si="94"/>
        <v/>
      </c>
      <c r="AC325" s="45" t="str">
        <f t="shared" si="95"/>
        <v>= 13 11</v>
      </c>
      <c r="AD325" s="45" t="str">
        <f t="shared" si="96"/>
        <v/>
      </c>
    </row>
    <row r="326" spans="1:30" s="45" customFormat="1" ht="13.8" x14ac:dyDescent="0.25">
      <c r="A326" s="71">
        <v>13601</v>
      </c>
      <c r="B326" s="72" t="s">
        <v>150</v>
      </c>
      <c r="C326" s="44">
        <v>0</v>
      </c>
      <c r="D326" s="150">
        <v>0</v>
      </c>
      <c r="E326" s="44">
        <v>0</v>
      </c>
      <c r="F326" s="151"/>
      <c r="G326" s="55">
        <f t="shared" si="84"/>
        <v>0</v>
      </c>
      <c r="H326" s="55">
        <f t="shared" si="85"/>
        <v>0</v>
      </c>
      <c r="I326" s="56">
        <f t="shared" si="89"/>
        <v>1</v>
      </c>
      <c r="J326" s="57">
        <f t="shared" si="90"/>
        <v>1</v>
      </c>
      <c r="K326" s="58">
        <f t="shared" si="88"/>
        <v>1</v>
      </c>
      <c r="L326" s="59"/>
      <c r="M326" s="59"/>
      <c r="O326" s="45">
        <f t="shared" si="87"/>
        <v>0</v>
      </c>
      <c r="P326" s="200">
        <v>13601</v>
      </c>
      <c r="Q326" s="200" t="s">
        <v>150</v>
      </c>
      <c r="R326" s="202">
        <v>0</v>
      </c>
      <c r="S326" s="202">
        <v>0</v>
      </c>
      <c r="T326" s="201"/>
      <c r="U326" s="201">
        <v>0</v>
      </c>
      <c r="V326" s="201">
        <f t="shared" si="91"/>
        <v>0</v>
      </c>
      <c r="W326" s="201">
        <v>0</v>
      </c>
      <c r="X326" s="201">
        <f t="shared" si="92"/>
        <v>0</v>
      </c>
      <c r="AA326" s="45" t="str">
        <f t="shared" si="93"/>
        <v/>
      </c>
      <c r="AB326" s="45" t="str">
        <f t="shared" si="94"/>
        <v/>
      </c>
      <c r="AC326" s="45" t="str">
        <f t="shared" si="95"/>
        <v>= 13 11</v>
      </c>
      <c r="AD326" s="45" t="str">
        <f t="shared" si="96"/>
        <v/>
      </c>
    </row>
    <row r="327" spans="1:30" s="45" customFormat="1" ht="13.8" x14ac:dyDescent="0.25">
      <c r="A327" s="71">
        <v>13602</v>
      </c>
      <c r="B327" s="72" t="s">
        <v>201</v>
      </c>
      <c r="C327" s="44">
        <v>0</v>
      </c>
      <c r="D327" s="150">
        <v>0</v>
      </c>
      <c r="E327" s="44">
        <v>0</v>
      </c>
      <c r="F327" s="151"/>
      <c r="G327" s="55">
        <f t="shared" si="84"/>
        <v>0</v>
      </c>
      <c r="H327" s="55">
        <f t="shared" si="85"/>
        <v>0</v>
      </c>
      <c r="I327" s="56">
        <f t="shared" si="89"/>
        <v>1</v>
      </c>
      <c r="J327" s="57">
        <f t="shared" si="90"/>
        <v>1</v>
      </c>
      <c r="K327" s="58">
        <f t="shared" si="88"/>
        <v>1</v>
      </c>
      <c r="L327" s="59"/>
      <c r="M327" s="59"/>
      <c r="O327" s="45">
        <f t="shared" si="87"/>
        <v>0</v>
      </c>
      <c r="P327" s="200">
        <v>13602</v>
      </c>
      <c r="Q327" s="200" t="s">
        <v>201</v>
      </c>
      <c r="R327" s="202">
        <v>0</v>
      </c>
      <c r="S327" s="202">
        <v>0</v>
      </c>
      <c r="T327" s="201"/>
      <c r="U327" s="201">
        <v>0</v>
      </c>
      <c r="V327" s="201">
        <f t="shared" si="91"/>
        <v>0</v>
      </c>
      <c r="W327" s="201">
        <v>0</v>
      </c>
      <c r="X327" s="201">
        <f t="shared" si="92"/>
        <v>0</v>
      </c>
      <c r="AA327" s="45" t="str">
        <f t="shared" si="93"/>
        <v/>
      </c>
      <c r="AB327" s="45" t="str">
        <f t="shared" si="94"/>
        <v/>
      </c>
      <c r="AC327" s="45" t="str">
        <f t="shared" si="95"/>
        <v>= 13 11</v>
      </c>
      <c r="AD327" s="45" t="str">
        <f t="shared" si="96"/>
        <v/>
      </c>
    </row>
    <row r="328" spans="1:30" s="45" customFormat="1" ht="13.8" x14ac:dyDescent="0.25">
      <c r="A328" s="71">
        <v>13603</v>
      </c>
      <c r="B328" s="72" t="s">
        <v>237</v>
      </c>
      <c r="C328" s="44">
        <v>0</v>
      </c>
      <c r="D328" s="150">
        <v>0</v>
      </c>
      <c r="E328" s="44">
        <v>31921569</v>
      </c>
      <c r="F328" s="150">
        <v>230325970</v>
      </c>
      <c r="G328" s="55">
        <f t="shared" si="84"/>
        <v>31921569</v>
      </c>
      <c r="H328" s="55">
        <f t="shared" si="85"/>
        <v>230325970</v>
      </c>
      <c r="I328" s="56">
        <f t="shared" si="89"/>
        <v>0.75</v>
      </c>
      <c r="J328" s="57">
        <f t="shared" si="90"/>
        <v>0</v>
      </c>
      <c r="K328" s="58">
        <f t="shared" si="88"/>
        <v>0</v>
      </c>
      <c r="L328" s="59"/>
      <c r="M328" s="59"/>
      <c r="O328" s="45">
        <f t="shared" si="87"/>
        <v>0</v>
      </c>
      <c r="P328" s="200">
        <v>13603</v>
      </c>
      <c r="Q328" s="200" t="s">
        <v>237</v>
      </c>
      <c r="R328" s="202">
        <v>31921569</v>
      </c>
      <c r="S328" s="202">
        <v>230325970</v>
      </c>
      <c r="T328" s="201"/>
      <c r="U328" s="201">
        <v>31921569</v>
      </c>
      <c r="V328" s="201">
        <f t="shared" si="91"/>
        <v>0</v>
      </c>
      <c r="W328" s="201">
        <v>230325970</v>
      </c>
      <c r="X328" s="201">
        <f t="shared" si="92"/>
        <v>0</v>
      </c>
      <c r="AA328" s="45" t="str">
        <f t="shared" si="93"/>
        <v>Mayor 13</v>
      </c>
      <c r="AB328" s="45" t="str">
        <f t="shared" si="94"/>
        <v/>
      </c>
      <c r="AC328" s="45" t="str">
        <f t="shared" si="95"/>
        <v/>
      </c>
      <c r="AD328" s="45" t="str">
        <f t="shared" si="96"/>
        <v/>
      </c>
    </row>
    <row r="329" spans="1:30" s="45" customFormat="1" ht="13.8" x14ac:dyDescent="0.25">
      <c r="A329" s="71">
        <v>13604</v>
      </c>
      <c r="B329" s="72" t="s">
        <v>256</v>
      </c>
      <c r="C329" s="44">
        <v>0</v>
      </c>
      <c r="D329" s="150">
        <v>0</v>
      </c>
      <c r="E329" s="44">
        <v>0</v>
      </c>
      <c r="F329" s="151"/>
      <c r="G329" s="55">
        <f t="shared" si="84"/>
        <v>0</v>
      </c>
      <c r="H329" s="55">
        <f t="shared" si="85"/>
        <v>0</v>
      </c>
      <c r="I329" s="56">
        <f t="shared" si="89"/>
        <v>1</v>
      </c>
      <c r="J329" s="57">
        <f t="shared" si="90"/>
        <v>1</v>
      </c>
      <c r="K329" s="58">
        <f t="shared" si="88"/>
        <v>1</v>
      </c>
      <c r="L329" s="59"/>
      <c r="M329" s="59"/>
      <c r="O329" s="45">
        <f t="shared" si="87"/>
        <v>0</v>
      </c>
      <c r="P329" s="200">
        <v>13604</v>
      </c>
      <c r="Q329" s="200" t="s">
        <v>256</v>
      </c>
      <c r="R329" s="202">
        <v>0</v>
      </c>
      <c r="S329" s="202">
        <v>0</v>
      </c>
      <c r="T329" s="201"/>
      <c r="U329" s="201">
        <v>0</v>
      </c>
      <c r="V329" s="201">
        <f t="shared" si="91"/>
        <v>0</v>
      </c>
      <c r="W329" s="201">
        <v>0</v>
      </c>
      <c r="X329" s="201">
        <f t="shared" si="92"/>
        <v>0</v>
      </c>
      <c r="AA329" s="45" t="str">
        <f t="shared" si="93"/>
        <v/>
      </c>
      <c r="AB329" s="45" t="str">
        <f t="shared" si="94"/>
        <v/>
      </c>
      <c r="AC329" s="45" t="str">
        <f t="shared" si="95"/>
        <v>= 13 11</v>
      </c>
      <c r="AD329" s="45" t="str">
        <f t="shared" si="96"/>
        <v/>
      </c>
    </row>
    <row r="330" spans="1:30" s="45" customFormat="1" ht="13.8" x14ac:dyDescent="0.25">
      <c r="A330" s="71">
        <v>13605</v>
      </c>
      <c r="B330" s="72" t="s">
        <v>439</v>
      </c>
      <c r="C330" s="44">
        <v>7360655</v>
      </c>
      <c r="D330" s="150">
        <v>77035613</v>
      </c>
      <c r="E330" s="44">
        <v>0</v>
      </c>
      <c r="F330" s="151"/>
      <c r="G330" s="55">
        <f t="shared" si="84"/>
        <v>7360655</v>
      </c>
      <c r="H330" s="55">
        <f t="shared" si="85"/>
        <v>77035613</v>
      </c>
      <c r="I330" s="56">
        <f t="shared" si="89"/>
        <v>0.75</v>
      </c>
      <c r="J330" s="57">
        <f t="shared" si="90"/>
        <v>0</v>
      </c>
      <c r="K330" s="58">
        <f t="shared" si="88"/>
        <v>0</v>
      </c>
      <c r="L330" s="59"/>
      <c r="M330" s="59"/>
      <c r="P330" s="200">
        <v>13605</v>
      </c>
      <c r="Q330" s="200" t="s">
        <v>249</v>
      </c>
      <c r="R330" s="202">
        <v>7360655</v>
      </c>
      <c r="S330" s="202">
        <v>77035613</v>
      </c>
      <c r="T330" s="201"/>
      <c r="U330" s="201">
        <v>7360655</v>
      </c>
      <c r="V330" s="201">
        <f t="shared" si="91"/>
        <v>0</v>
      </c>
      <c r="W330" s="201">
        <v>77035613</v>
      </c>
      <c r="X330" s="201">
        <f t="shared" si="92"/>
        <v>0</v>
      </c>
      <c r="AA330" s="45" t="str">
        <f t="shared" si="93"/>
        <v>Mayor 13</v>
      </c>
      <c r="AB330" s="45" t="str">
        <f t="shared" si="94"/>
        <v/>
      </c>
      <c r="AC330" s="45" t="str">
        <f t="shared" si="95"/>
        <v/>
      </c>
      <c r="AD330" s="45" t="str">
        <f t="shared" si="96"/>
        <v/>
      </c>
    </row>
    <row r="331" spans="1:30" s="45" customFormat="1" ht="13.8" x14ac:dyDescent="0.25">
      <c r="A331" s="71">
        <v>14101</v>
      </c>
      <c r="B331" s="72" t="s">
        <v>88</v>
      </c>
      <c r="C331" s="44">
        <v>0</v>
      </c>
      <c r="D331" s="150">
        <v>0</v>
      </c>
      <c r="E331" s="44">
        <v>0</v>
      </c>
      <c r="F331" s="151"/>
      <c r="G331" s="55">
        <f t="shared" si="84"/>
        <v>0</v>
      </c>
      <c r="H331" s="55">
        <f t="shared" si="85"/>
        <v>0</v>
      </c>
      <c r="I331" s="56">
        <f t="shared" si="89"/>
        <v>1</v>
      </c>
      <c r="J331" s="57">
        <f t="shared" si="90"/>
        <v>1</v>
      </c>
      <c r="K331" s="58">
        <f>I331*J331</f>
        <v>1</v>
      </c>
      <c r="L331" s="59"/>
      <c r="M331" s="59"/>
      <c r="O331" s="45">
        <f>(Q331=B331)-1</f>
        <v>0</v>
      </c>
      <c r="P331" s="200">
        <v>14101</v>
      </c>
      <c r="Q331" s="200" t="s">
        <v>88</v>
      </c>
      <c r="R331" s="202">
        <v>0</v>
      </c>
      <c r="S331" s="202">
        <v>0</v>
      </c>
      <c r="T331" s="201"/>
      <c r="U331" s="201">
        <v>0</v>
      </c>
      <c r="V331" s="201">
        <f t="shared" si="91"/>
        <v>0</v>
      </c>
      <c r="W331" s="201">
        <v>0</v>
      </c>
      <c r="X331" s="201">
        <f t="shared" si="92"/>
        <v>0</v>
      </c>
      <c r="AA331" s="45" t="str">
        <f t="shared" si="93"/>
        <v/>
      </c>
      <c r="AB331" s="45" t="str">
        <f t="shared" si="94"/>
        <v/>
      </c>
      <c r="AC331" s="45" t="str">
        <f t="shared" si="95"/>
        <v>= 13 11</v>
      </c>
      <c r="AD331" s="45" t="str">
        <f t="shared" si="96"/>
        <v/>
      </c>
    </row>
    <row r="332" spans="1:30" s="45" customFormat="1" ht="13.8" x14ac:dyDescent="0.25">
      <c r="A332" s="71">
        <v>14102</v>
      </c>
      <c r="B332" s="72" t="s">
        <v>202</v>
      </c>
      <c r="C332" s="44">
        <v>0</v>
      </c>
      <c r="D332" s="150">
        <v>0</v>
      </c>
      <c r="E332" s="44">
        <v>0</v>
      </c>
      <c r="F332" s="151"/>
      <c r="G332" s="55">
        <f t="shared" si="84"/>
        <v>0</v>
      </c>
      <c r="H332" s="55">
        <f t="shared" si="85"/>
        <v>0</v>
      </c>
      <c r="I332" s="56">
        <f t="shared" si="89"/>
        <v>1</v>
      </c>
      <c r="J332" s="57">
        <f t="shared" si="90"/>
        <v>1</v>
      </c>
      <c r="K332" s="58">
        <f>I332*J332</f>
        <v>1</v>
      </c>
      <c r="L332" s="59"/>
      <c r="M332" s="59"/>
      <c r="O332" s="45">
        <f>(Q332=B332)-1</f>
        <v>0</v>
      </c>
      <c r="P332" s="200">
        <v>14102</v>
      </c>
      <c r="Q332" s="200" t="s">
        <v>202</v>
      </c>
      <c r="R332" s="202">
        <v>0</v>
      </c>
      <c r="S332" s="202">
        <v>0</v>
      </c>
      <c r="T332" s="201"/>
      <c r="U332" s="201">
        <v>0</v>
      </c>
      <c r="V332" s="201">
        <f t="shared" si="91"/>
        <v>0</v>
      </c>
      <c r="W332" s="201">
        <v>0</v>
      </c>
      <c r="X332" s="201">
        <f t="shared" si="92"/>
        <v>0</v>
      </c>
      <c r="AA332" s="45" t="str">
        <f t="shared" si="93"/>
        <v/>
      </c>
      <c r="AB332" s="45" t="str">
        <f t="shared" si="94"/>
        <v/>
      </c>
      <c r="AC332" s="45" t="str">
        <f t="shared" si="95"/>
        <v>= 13 11</v>
      </c>
      <c r="AD332" s="45" t="str">
        <f t="shared" si="96"/>
        <v/>
      </c>
    </row>
    <row r="333" spans="1:30" s="45" customFormat="1" ht="13.8" x14ac:dyDescent="0.25">
      <c r="A333" s="71">
        <v>14103</v>
      </c>
      <c r="B333" s="72" t="s">
        <v>7</v>
      </c>
      <c r="C333" s="44">
        <v>0</v>
      </c>
      <c r="D333" s="150">
        <v>0</v>
      </c>
      <c r="E333" s="44">
        <v>0</v>
      </c>
      <c r="F333" s="151"/>
      <c r="G333" s="55">
        <f t="shared" si="84"/>
        <v>0</v>
      </c>
      <c r="H333" s="55">
        <f t="shared" si="85"/>
        <v>0</v>
      </c>
      <c r="I333" s="56">
        <f t="shared" si="89"/>
        <v>1</v>
      </c>
      <c r="J333" s="57">
        <f t="shared" si="90"/>
        <v>1</v>
      </c>
      <c r="K333" s="58">
        <f>I333*J333</f>
        <v>1</v>
      </c>
      <c r="L333" s="59"/>
      <c r="M333" s="59"/>
      <c r="O333" s="45">
        <f>(Q333=B333)-1</f>
        <v>0</v>
      </c>
      <c r="P333" s="200">
        <v>14103</v>
      </c>
      <c r="Q333" s="200" t="s">
        <v>7</v>
      </c>
      <c r="R333" s="202">
        <v>0</v>
      </c>
      <c r="S333" s="202">
        <v>0</v>
      </c>
      <c r="T333" s="201"/>
      <c r="U333" s="201">
        <v>0</v>
      </c>
      <c r="V333" s="201">
        <f t="shared" si="91"/>
        <v>0</v>
      </c>
      <c r="W333" s="201">
        <v>0</v>
      </c>
      <c r="X333" s="201">
        <f t="shared" si="92"/>
        <v>0</v>
      </c>
      <c r="AA333" s="45" t="str">
        <f t="shared" si="93"/>
        <v/>
      </c>
      <c r="AB333" s="45" t="str">
        <f t="shared" si="94"/>
        <v/>
      </c>
      <c r="AC333" s="45" t="str">
        <f t="shared" si="95"/>
        <v>= 13 11</v>
      </c>
      <c r="AD333" s="45" t="str">
        <f t="shared" si="96"/>
        <v/>
      </c>
    </row>
    <row r="334" spans="1:30" s="45" customFormat="1" ht="13.8" x14ac:dyDescent="0.25">
      <c r="A334" s="71">
        <v>14104</v>
      </c>
      <c r="B334" s="72" t="s">
        <v>118</v>
      </c>
      <c r="C334" s="44">
        <v>0</v>
      </c>
      <c r="D334" s="150">
        <v>0</v>
      </c>
      <c r="E334" s="44">
        <v>0</v>
      </c>
      <c r="F334" s="151"/>
      <c r="G334" s="55">
        <f t="shared" si="84"/>
        <v>0</v>
      </c>
      <c r="H334" s="55">
        <f t="shared" si="85"/>
        <v>0</v>
      </c>
      <c r="I334" s="56">
        <f t="shared" si="89"/>
        <v>1</v>
      </c>
      <c r="J334" s="57">
        <f t="shared" si="90"/>
        <v>1</v>
      </c>
      <c r="K334" s="58">
        <f>I334*J334</f>
        <v>1</v>
      </c>
      <c r="L334" s="59"/>
      <c r="M334" s="59"/>
      <c r="O334" s="45">
        <f>(Q334=B334)-1</f>
        <v>0</v>
      </c>
      <c r="P334" s="200">
        <v>14104</v>
      </c>
      <c r="Q334" s="200" t="s">
        <v>118</v>
      </c>
      <c r="R334" s="202">
        <v>0</v>
      </c>
      <c r="S334" s="202">
        <v>0</v>
      </c>
      <c r="T334" s="201"/>
      <c r="U334" s="201">
        <v>0</v>
      </c>
      <c r="V334" s="201">
        <f t="shared" si="91"/>
        <v>0</v>
      </c>
      <c r="W334" s="201">
        <v>0</v>
      </c>
      <c r="X334" s="201">
        <f t="shared" si="92"/>
        <v>0</v>
      </c>
      <c r="AA334" s="45" t="str">
        <f t="shared" si="93"/>
        <v/>
      </c>
      <c r="AB334" s="45" t="str">
        <f t="shared" si="94"/>
        <v/>
      </c>
      <c r="AC334" s="45" t="str">
        <f t="shared" si="95"/>
        <v>= 13 11</v>
      </c>
      <c r="AD334" s="45" t="str">
        <f t="shared" si="96"/>
        <v/>
      </c>
    </row>
    <row r="335" spans="1:30" s="45" customFormat="1" ht="13.8" x14ac:dyDescent="0.25">
      <c r="A335" s="71">
        <v>14105</v>
      </c>
      <c r="B335" s="72" t="s">
        <v>269</v>
      </c>
      <c r="C335" s="44">
        <v>618952932</v>
      </c>
      <c r="D335" s="150">
        <v>518801971</v>
      </c>
      <c r="E335" s="44">
        <v>0</v>
      </c>
      <c r="F335" s="151"/>
      <c r="G335" s="55">
        <f t="shared" si="84"/>
        <v>618952932</v>
      </c>
      <c r="H335" s="55">
        <f t="shared" si="85"/>
        <v>518801971</v>
      </c>
      <c r="I335" s="56">
        <f t="shared" si="89"/>
        <v>0.75</v>
      </c>
      <c r="J335" s="57">
        <f t="shared" si="90"/>
        <v>0.16180707097773309</v>
      </c>
      <c r="K335" s="58">
        <f>+M335</f>
        <v>0.12137139141625813</v>
      </c>
      <c r="L335" s="58">
        <f>(J335-0)/$J$348</f>
        <v>0.16182852188834418</v>
      </c>
      <c r="M335" s="58">
        <f>L335*I335</f>
        <v>0.12137139141625813</v>
      </c>
      <c r="P335" s="200">
        <v>14105</v>
      </c>
      <c r="Q335" s="200" t="s">
        <v>413</v>
      </c>
      <c r="R335" s="202">
        <v>618952932</v>
      </c>
      <c r="S335" s="202">
        <v>518801971</v>
      </c>
      <c r="T335" s="201"/>
      <c r="U335" s="201">
        <v>618952932</v>
      </c>
      <c r="V335" s="201">
        <f t="shared" si="91"/>
        <v>0</v>
      </c>
      <c r="W335" s="201">
        <v>518801971</v>
      </c>
      <c r="X335" s="201">
        <f t="shared" si="92"/>
        <v>0</v>
      </c>
      <c r="AA335" s="45" t="str">
        <f t="shared" si="93"/>
        <v/>
      </c>
      <c r="AB335" s="45" t="str">
        <f t="shared" si="94"/>
        <v>Mayor 11</v>
      </c>
      <c r="AC335" s="45" t="str">
        <f t="shared" si="95"/>
        <v/>
      </c>
      <c r="AD335" s="45" t="str">
        <f t="shared" si="96"/>
        <v/>
      </c>
    </row>
    <row r="336" spans="1:30" s="45" customFormat="1" ht="13.8" x14ac:dyDescent="0.25">
      <c r="A336" s="71">
        <v>14106</v>
      </c>
      <c r="B336" s="72" t="s">
        <v>32</v>
      </c>
      <c r="C336" s="44">
        <v>340753</v>
      </c>
      <c r="D336" s="150">
        <v>410171</v>
      </c>
      <c r="E336" s="44">
        <v>0</v>
      </c>
      <c r="F336" s="151"/>
      <c r="G336" s="55">
        <f t="shared" si="84"/>
        <v>340753</v>
      </c>
      <c r="H336" s="55">
        <f t="shared" si="85"/>
        <v>410171</v>
      </c>
      <c r="I336" s="56">
        <f t="shared" si="89"/>
        <v>0.75</v>
      </c>
      <c r="J336" s="57">
        <f t="shared" si="90"/>
        <v>0</v>
      </c>
      <c r="K336" s="58">
        <f>I336*J336</f>
        <v>0</v>
      </c>
      <c r="L336" s="59"/>
      <c r="M336" s="59"/>
      <c r="O336" s="45">
        <f>(Q336=B336)-1</f>
        <v>0</v>
      </c>
      <c r="P336" s="200">
        <v>14106</v>
      </c>
      <c r="Q336" s="200" t="s">
        <v>32</v>
      </c>
      <c r="R336" s="202">
        <v>340753</v>
      </c>
      <c r="S336" s="202">
        <v>410171</v>
      </c>
      <c r="T336" s="201"/>
      <c r="U336" s="201">
        <v>340753</v>
      </c>
      <c r="V336" s="201">
        <f t="shared" si="91"/>
        <v>0</v>
      </c>
      <c r="W336" s="201">
        <v>410171</v>
      </c>
      <c r="X336" s="201">
        <f t="shared" si="92"/>
        <v>0</v>
      </c>
      <c r="AA336" s="45" t="str">
        <f t="shared" si="93"/>
        <v>Mayor 13</v>
      </c>
      <c r="AB336" s="45" t="str">
        <f t="shared" si="94"/>
        <v/>
      </c>
      <c r="AC336" s="45" t="str">
        <f t="shared" si="95"/>
        <v/>
      </c>
      <c r="AD336" s="45" t="str">
        <f t="shared" si="96"/>
        <v/>
      </c>
    </row>
    <row r="337" spans="1:30" s="45" customFormat="1" ht="13.8" x14ac:dyDescent="0.25">
      <c r="A337" s="71">
        <v>14107</v>
      </c>
      <c r="B337" s="72" t="s">
        <v>148</v>
      </c>
      <c r="C337" s="44">
        <v>67870858</v>
      </c>
      <c r="D337" s="150">
        <v>10475424</v>
      </c>
      <c r="E337" s="44">
        <v>0</v>
      </c>
      <c r="F337" s="151"/>
      <c r="G337" s="55">
        <f t="shared" si="84"/>
        <v>67870858</v>
      </c>
      <c r="H337" s="55">
        <f t="shared" si="85"/>
        <v>10475424</v>
      </c>
      <c r="I337" s="56">
        <f t="shared" si="89"/>
        <v>0.75</v>
      </c>
      <c r="J337" s="57">
        <f t="shared" si="90"/>
        <v>0.84565652610432596</v>
      </c>
      <c r="K337" s="58">
        <f>+M337</f>
        <v>0.63432647666952557</v>
      </c>
      <c r="L337" s="58">
        <f>(J337-0)/$J$348</f>
        <v>0.84576863555936743</v>
      </c>
      <c r="M337" s="58">
        <f>L337*I337</f>
        <v>0.63432647666952557</v>
      </c>
      <c r="O337" s="45">
        <f>(Q337=B337)-1</f>
        <v>0</v>
      </c>
      <c r="P337" s="200">
        <v>14107</v>
      </c>
      <c r="Q337" s="200" t="s">
        <v>148</v>
      </c>
      <c r="R337" s="202">
        <v>67870858</v>
      </c>
      <c r="S337" s="202">
        <v>10475424</v>
      </c>
      <c r="T337" s="201"/>
      <c r="U337" s="201">
        <v>67870858</v>
      </c>
      <c r="V337" s="201">
        <f t="shared" si="91"/>
        <v>0</v>
      </c>
      <c r="W337" s="201">
        <v>10475424</v>
      </c>
      <c r="X337" s="201">
        <f t="shared" si="92"/>
        <v>0</v>
      </c>
      <c r="AA337" s="45" t="str">
        <f t="shared" si="93"/>
        <v/>
      </c>
      <c r="AB337" s="45" t="str">
        <f t="shared" si="94"/>
        <v>Mayor 11</v>
      </c>
      <c r="AC337" s="45" t="str">
        <f t="shared" si="95"/>
        <v/>
      </c>
      <c r="AD337" s="45" t="str">
        <f t="shared" si="96"/>
        <v/>
      </c>
    </row>
    <row r="338" spans="1:30" s="45" customFormat="1" ht="13.8" x14ac:dyDescent="0.25">
      <c r="A338" s="71">
        <v>14108</v>
      </c>
      <c r="B338" s="72" t="s">
        <v>274</v>
      </c>
      <c r="C338" s="44">
        <v>94549</v>
      </c>
      <c r="D338" s="150">
        <v>147743</v>
      </c>
      <c r="E338" s="44">
        <v>72642107</v>
      </c>
      <c r="F338" s="150">
        <v>745698</v>
      </c>
      <c r="G338" s="55">
        <f t="shared" si="84"/>
        <v>72736656</v>
      </c>
      <c r="H338" s="55">
        <f t="shared" si="85"/>
        <v>893441</v>
      </c>
      <c r="I338" s="56">
        <f t="shared" si="89"/>
        <v>0.75</v>
      </c>
      <c r="J338" s="57">
        <f t="shared" si="90"/>
        <v>0.98771677103220146</v>
      </c>
      <c r="K338" s="58">
        <f>+M338</f>
        <v>0.74088578515736914</v>
      </c>
      <c r="L338" s="58">
        <f>(J338-0)/$J$348</f>
        <v>0.98784771354315892</v>
      </c>
      <c r="M338" s="58">
        <f>L338*I338</f>
        <v>0.74088578515736914</v>
      </c>
      <c r="O338" s="45">
        <f>(Q338=B338)-1</f>
        <v>0</v>
      </c>
      <c r="P338" s="200">
        <v>14108</v>
      </c>
      <c r="Q338" s="200" t="s">
        <v>274</v>
      </c>
      <c r="R338" s="202">
        <v>72736656</v>
      </c>
      <c r="S338" s="202">
        <v>893441</v>
      </c>
      <c r="T338" s="201"/>
      <c r="U338" s="201">
        <v>72736656</v>
      </c>
      <c r="V338" s="201">
        <f t="shared" si="91"/>
        <v>0</v>
      </c>
      <c r="W338" s="201">
        <v>893441</v>
      </c>
      <c r="X338" s="201">
        <f t="shared" si="92"/>
        <v>0</v>
      </c>
      <c r="AA338" s="45" t="str">
        <f t="shared" si="93"/>
        <v/>
      </c>
      <c r="AB338" s="45" t="str">
        <f t="shared" si="94"/>
        <v>Mayor 11</v>
      </c>
      <c r="AC338" s="45" t="str">
        <f t="shared" si="95"/>
        <v/>
      </c>
      <c r="AD338" s="45" t="str">
        <f t="shared" si="96"/>
        <v/>
      </c>
    </row>
    <row r="339" spans="1:30" s="45" customFormat="1" ht="13.8" x14ac:dyDescent="0.25">
      <c r="A339" s="71">
        <v>14201</v>
      </c>
      <c r="B339" s="72" t="s">
        <v>203</v>
      </c>
      <c r="C339" s="44">
        <v>0</v>
      </c>
      <c r="D339" s="150">
        <v>0</v>
      </c>
      <c r="E339" s="44">
        <v>0</v>
      </c>
      <c r="F339" s="151"/>
      <c r="G339" s="55">
        <f t="shared" si="84"/>
        <v>0</v>
      </c>
      <c r="H339" s="55">
        <f t="shared" si="85"/>
        <v>0</v>
      </c>
      <c r="I339" s="56">
        <f t="shared" si="89"/>
        <v>1</v>
      </c>
      <c r="J339" s="57">
        <f t="shared" si="90"/>
        <v>1</v>
      </c>
      <c r="K339" s="58">
        <f t="shared" ref="K339:K346" si="97">I339*J339</f>
        <v>1</v>
      </c>
      <c r="L339" s="59"/>
      <c r="M339" s="59"/>
      <c r="P339" s="200">
        <v>14201</v>
      </c>
      <c r="Q339" s="200" t="s">
        <v>382</v>
      </c>
      <c r="R339" s="202">
        <v>0</v>
      </c>
      <c r="S339" s="202">
        <v>0</v>
      </c>
      <c r="T339" s="201"/>
      <c r="U339" s="201">
        <v>0</v>
      </c>
      <c r="V339" s="201">
        <f t="shared" si="91"/>
        <v>0</v>
      </c>
      <c r="W339" s="201">
        <v>0</v>
      </c>
      <c r="X339" s="201">
        <f t="shared" si="92"/>
        <v>0</v>
      </c>
      <c r="AA339" s="45" t="str">
        <f t="shared" si="93"/>
        <v/>
      </c>
      <c r="AB339" s="45" t="str">
        <f t="shared" si="94"/>
        <v/>
      </c>
      <c r="AC339" s="45" t="str">
        <f t="shared" si="95"/>
        <v>= 13 11</v>
      </c>
      <c r="AD339" s="45" t="str">
        <f t="shared" si="96"/>
        <v/>
      </c>
    </row>
    <row r="340" spans="1:30" s="45" customFormat="1" ht="13.8" x14ac:dyDescent="0.25">
      <c r="A340" s="71">
        <v>14202</v>
      </c>
      <c r="B340" s="72" t="s">
        <v>109</v>
      </c>
      <c r="C340" s="44">
        <v>0</v>
      </c>
      <c r="D340" s="150">
        <v>0</v>
      </c>
      <c r="E340" s="44">
        <v>0</v>
      </c>
      <c r="F340" s="151"/>
      <c r="G340" s="55">
        <f t="shared" si="84"/>
        <v>0</v>
      </c>
      <c r="H340" s="55">
        <f t="shared" si="85"/>
        <v>0</v>
      </c>
      <c r="I340" s="56">
        <f t="shared" si="89"/>
        <v>1</v>
      </c>
      <c r="J340" s="57">
        <f t="shared" si="90"/>
        <v>1</v>
      </c>
      <c r="K340" s="58">
        <f t="shared" si="97"/>
        <v>1</v>
      </c>
      <c r="L340" s="59"/>
      <c r="M340" s="59"/>
      <c r="O340" s="45">
        <f t="shared" ref="O340:O346" si="98">(Q340=B340)-1</f>
        <v>0</v>
      </c>
      <c r="P340" s="200">
        <v>14202</v>
      </c>
      <c r="Q340" s="200" t="s">
        <v>109</v>
      </c>
      <c r="R340" s="202">
        <v>0</v>
      </c>
      <c r="S340" s="202">
        <v>0</v>
      </c>
      <c r="T340" s="201"/>
      <c r="U340" s="201">
        <v>0</v>
      </c>
      <c r="V340" s="201">
        <f t="shared" si="91"/>
        <v>0</v>
      </c>
      <c r="W340" s="201">
        <v>0</v>
      </c>
      <c r="X340" s="201">
        <f t="shared" si="92"/>
        <v>0</v>
      </c>
      <c r="AA340" s="45" t="str">
        <f t="shared" si="93"/>
        <v/>
      </c>
      <c r="AB340" s="45" t="str">
        <f t="shared" si="94"/>
        <v/>
      </c>
      <c r="AC340" s="45" t="str">
        <f t="shared" si="95"/>
        <v>= 13 11</v>
      </c>
      <c r="AD340" s="45" t="str">
        <f t="shared" si="96"/>
        <v/>
      </c>
    </row>
    <row r="341" spans="1:30" s="45" customFormat="1" ht="13.8" x14ac:dyDescent="0.25">
      <c r="A341" s="71">
        <v>14203</v>
      </c>
      <c r="B341" s="72" t="s">
        <v>261</v>
      </c>
      <c r="C341" s="44">
        <v>0</v>
      </c>
      <c r="D341" s="150">
        <v>0</v>
      </c>
      <c r="E341" s="44">
        <v>0</v>
      </c>
      <c r="F341" s="151"/>
      <c r="G341" s="55">
        <f t="shared" si="84"/>
        <v>0</v>
      </c>
      <c r="H341" s="55">
        <f t="shared" si="85"/>
        <v>0</v>
      </c>
      <c r="I341" s="56">
        <f t="shared" si="89"/>
        <v>1</v>
      </c>
      <c r="J341" s="57">
        <f t="shared" si="90"/>
        <v>1</v>
      </c>
      <c r="K341" s="58">
        <f t="shared" si="97"/>
        <v>1</v>
      </c>
      <c r="L341" s="59"/>
      <c r="M341" s="59"/>
      <c r="O341" s="45">
        <f t="shared" si="98"/>
        <v>0</v>
      </c>
      <c r="P341" s="200">
        <v>14203</v>
      </c>
      <c r="Q341" s="200" t="s">
        <v>261</v>
      </c>
      <c r="R341" s="202">
        <v>0</v>
      </c>
      <c r="S341" s="202">
        <v>0</v>
      </c>
      <c r="T341" s="201"/>
      <c r="U341" s="201">
        <v>0</v>
      </c>
      <c r="V341" s="201">
        <f t="shared" si="91"/>
        <v>0</v>
      </c>
      <c r="W341" s="201">
        <v>0</v>
      </c>
      <c r="X341" s="201">
        <f t="shared" si="92"/>
        <v>0</v>
      </c>
      <c r="AA341" s="45" t="str">
        <f t="shared" si="93"/>
        <v/>
      </c>
      <c r="AB341" s="45" t="str">
        <f t="shared" si="94"/>
        <v/>
      </c>
      <c r="AC341" s="45" t="str">
        <f t="shared" si="95"/>
        <v>= 13 11</v>
      </c>
      <c r="AD341" s="45" t="str">
        <f t="shared" si="96"/>
        <v/>
      </c>
    </row>
    <row r="342" spans="1:30" s="45" customFormat="1" ht="13.8" x14ac:dyDescent="0.25">
      <c r="A342" s="71">
        <v>14204</v>
      </c>
      <c r="B342" s="72" t="s">
        <v>387</v>
      </c>
      <c r="C342" s="44">
        <v>0</v>
      </c>
      <c r="D342" s="150">
        <v>0</v>
      </c>
      <c r="E342" s="44">
        <v>0</v>
      </c>
      <c r="F342" s="151"/>
      <c r="G342" s="55">
        <f t="shared" si="84"/>
        <v>0</v>
      </c>
      <c r="H342" s="55">
        <f t="shared" si="85"/>
        <v>0</v>
      </c>
      <c r="I342" s="56">
        <f t="shared" si="89"/>
        <v>1</v>
      </c>
      <c r="J342" s="57">
        <f t="shared" si="90"/>
        <v>1</v>
      </c>
      <c r="K342" s="58">
        <f t="shared" si="97"/>
        <v>1</v>
      </c>
      <c r="L342" s="59"/>
      <c r="M342" s="59"/>
      <c r="O342" s="45">
        <f t="shared" si="98"/>
        <v>0</v>
      </c>
      <c r="P342" s="200">
        <v>14204</v>
      </c>
      <c r="Q342" s="200" t="s">
        <v>387</v>
      </c>
      <c r="R342" s="202">
        <v>0</v>
      </c>
      <c r="S342" s="202">
        <v>0</v>
      </c>
      <c r="T342" s="201"/>
      <c r="U342" s="201">
        <v>0</v>
      </c>
      <c r="V342" s="201">
        <f t="shared" si="91"/>
        <v>0</v>
      </c>
      <c r="W342" s="201">
        <v>0</v>
      </c>
      <c r="X342" s="201">
        <f t="shared" si="92"/>
        <v>0</v>
      </c>
      <c r="AA342" s="45" t="str">
        <f t="shared" si="93"/>
        <v/>
      </c>
      <c r="AB342" s="45" t="str">
        <f t="shared" si="94"/>
        <v/>
      </c>
      <c r="AC342" s="45" t="str">
        <f t="shared" si="95"/>
        <v>= 13 11</v>
      </c>
      <c r="AD342" s="45" t="str">
        <f t="shared" si="96"/>
        <v/>
      </c>
    </row>
    <row r="343" spans="1:30" s="45" customFormat="1" ht="13.8" x14ac:dyDescent="0.25">
      <c r="A343" s="71">
        <v>15101</v>
      </c>
      <c r="B343" s="72" t="s">
        <v>18</v>
      </c>
      <c r="C343" s="44">
        <v>9181328</v>
      </c>
      <c r="D343" s="150">
        <v>0</v>
      </c>
      <c r="E343" s="44">
        <v>0</v>
      </c>
      <c r="F343" s="151"/>
      <c r="G343" s="55">
        <f t="shared" si="84"/>
        <v>9181328</v>
      </c>
      <c r="H343" s="55">
        <f t="shared" si="85"/>
        <v>0</v>
      </c>
      <c r="I343" s="56">
        <f t="shared" si="89"/>
        <v>1</v>
      </c>
      <c r="J343" s="57">
        <f t="shared" si="90"/>
        <v>1</v>
      </c>
      <c r="K343" s="58">
        <f t="shared" si="97"/>
        <v>1</v>
      </c>
      <c r="L343" s="59"/>
      <c r="M343" s="59"/>
      <c r="O343" s="45">
        <f t="shared" si="98"/>
        <v>0</v>
      </c>
      <c r="P343" s="200">
        <v>15101</v>
      </c>
      <c r="Q343" s="200" t="s">
        <v>18</v>
      </c>
      <c r="R343" s="202">
        <v>9181328</v>
      </c>
      <c r="S343" s="202">
        <v>0</v>
      </c>
      <c r="T343" s="201"/>
      <c r="U343" s="201">
        <v>9181328</v>
      </c>
      <c r="V343" s="201">
        <f t="shared" si="91"/>
        <v>0</v>
      </c>
      <c r="W343" s="201">
        <v>0</v>
      </c>
      <c r="X343" s="201">
        <f t="shared" si="92"/>
        <v>0</v>
      </c>
      <c r="AA343" s="45" t="str">
        <f t="shared" si="93"/>
        <v/>
      </c>
      <c r="AB343" s="45" t="str">
        <f t="shared" si="94"/>
        <v>Mayor 11</v>
      </c>
      <c r="AC343" s="45" t="str">
        <f t="shared" si="95"/>
        <v/>
      </c>
      <c r="AD343" s="45" t="str">
        <f t="shared" si="96"/>
        <v>Extingue en 13</v>
      </c>
    </row>
    <row r="344" spans="1:30" s="45" customFormat="1" ht="13.8" x14ac:dyDescent="0.25">
      <c r="A344" s="71">
        <v>15102</v>
      </c>
      <c r="B344" s="72" t="s">
        <v>8</v>
      </c>
      <c r="C344" s="44">
        <v>0</v>
      </c>
      <c r="D344" s="150">
        <v>0</v>
      </c>
      <c r="E344" s="44">
        <v>0</v>
      </c>
      <c r="F344" s="151"/>
      <c r="G344" s="55">
        <f t="shared" si="84"/>
        <v>0</v>
      </c>
      <c r="H344" s="55">
        <f t="shared" si="85"/>
        <v>0</v>
      </c>
      <c r="I344" s="56">
        <f t="shared" si="89"/>
        <v>1</v>
      </c>
      <c r="J344" s="57">
        <f t="shared" si="90"/>
        <v>1</v>
      </c>
      <c r="K344" s="58">
        <f t="shared" si="97"/>
        <v>1</v>
      </c>
      <c r="L344" s="59"/>
      <c r="M344" s="59"/>
      <c r="O344" s="45">
        <f t="shared" si="98"/>
        <v>0</v>
      </c>
      <c r="P344" s="200">
        <v>15102</v>
      </c>
      <c r="Q344" s="200" t="s">
        <v>8</v>
      </c>
      <c r="R344" s="202">
        <v>0</v>
      </c>
      <c r="S344" s="202">
        <v>0</v>
      </c>
      <c r="T344" s="201"/>
      <c r="U344" s="201">
        <v>0</v>
      </c>
      <c r="V344" s="201">
        <f t="shared" si="91"/>
        <v>0</v>
      </c>
      <c r="W344" s="201">
        <v>0</v>
      </c>
      <c r="X344" s="201">
        <f t="shared" si="92"/>
        <v>0</v>
      </c>
      <c r="AA344" s="45" t="str">
        <f t="shared" si="93"/>
        <v/>
      </c>
      <c r="AB344" s="45" t="str">
        <f t="shared" si="94"/>
        <v/>
      </c>
      <c r="AC344" s="45" t="str">
        <f t="shared" si="95"/>
        <v>= 13 11</v>
      </c>
      <c r="AD344" s="45" t="str">
        <f t="shared" si="96"/>
        <v/>
      </c>
    </row>
    <row r="345" spans="1:30" s="45" customFormat="1" ht="13.8" x14ac:dyDescent="0.25">
      <c r="A345" s="71">
        <v>15201</v>
      </c>
      <c r="B345" s="72" t="s">
        <v>47</v>
      </c>
      <c r="C345" s="44">
        <v>0</v>
      </c>
      <c r="D345" s="150">
        <v>0</v>
      </c>
      <c r="E345" s="44">
        <v>0</v>
      </c>
      <c r="F345" s="151"/>
      <c r="G345" s="55">
        <f t="shared" si="84"/>
        <v>0</v>
      </c>
      <c r="H345" s="55">
        <f t="shared" si="85"/>
        <v>0</v>
      </c>
      <c r="I345" s="56">
        <f t="shared" si="89"/>
        <v>1</v>
      </c>
      <c r="J345" s="57">
        <f t="shared" si="90"/>
        <v>1</v>
      </c>
      <c r="K345" s="58">
        <f t="shared" si="97"/>
        <v>1</v>
      </c>
      <c r="L345" s="59"/>
      <c r="M345" s="59"/>
      <c r="O345" s="45">
        <f t="shared" si="98"/>
        <v>0</v>
      </c>
      <c r="P345" s="200">
        <v>15201</v>
      </c>
      <c r="Q345" s="200" t="s">
        <v>47</v>
      </c>
      <c r="R345" s="202">
        <v>0</v>
      </c>
      <c r="S345" s="202">
        <v>0</v>
      </c>
      <c r="T345" s="201"/>
      <c r="U345" s="201">
        <v>0</v>
      </c>
      <c r="V345" s="201">
        <f t="shared" si="91"/>
        <v>0</v>
      </c>
      <c r="W345" s="201">
        <v>0</v>
      </c>
      <c r="X345" s="201">
        <f t="shared" si="92"/>
        <v>0</v>
      </c>
      <c r="AA345" s="45" t="str">
        <f t="shared" si="93"/>
        <v/>
      </c>
      <c r="AB345" s="45" t="str">
        <f t="shared" si="94"/>
        <v/>
      </c>
      <c r="AC345" s="45" t="str">
        <f t="shared" si="95"/>
        <v>= 13 11</v>
      </c>
      <c r="AD345" s="45" t="str">
        <f t="shared" si="96"/>
        <v/>
      </c>
    </row>
    <row r="346" spans="1:30" s="45" customFormat="1" ht="14.4" thickBot="1" x14ac:dyDescent="0.3">
      <c r="A346" s="71">
        <v>15202</v>
      </c>
      <c r="B346" s="72" t="s">
        <v>344</v>
      </c>
      <c r="C346" s="46">
        <v>0</v>
      </c>
      <c r="D346" s="46">
        <v>0</v>
      </c>
      <c r="E346" s="46">
        <v>0</v>
      </c>
      <c r="F346" s="151"/>
      <c r="G346" s="55">
        <f t="shared" si="84"/>
        <v>0</v>
      </c>
      <c r="H346" s="55">
        <f t="shared" si="85"/>
        <v>0</v>
      </c>
      <c r="I346" s="56">
        <f t="shared" si="89"/>
        <v>1</v>
      </c>
      <c r="J346" s="57">
        <f t="shared" si="90"/>
        <v>1</v>
      </c>
      <c r="K346" s="58">
        <f t="shared" si="97"/>
        <v>1</v>
      </c>
      <c r="L346" s="59"/>
      <c r="M346" s="59"/>
      <c r="O346" s="45">
        <f t="shared" si="98"/>
        <v>0</v>
      </c>
      <c r="P346" s="200">
        <v>15202</v>
      </c>
      <c r="Q346" s="200" t="s">
        <v>344</v>
      </c>
      <c r="R346" s="202">
        <v>0</v>
      </c>
      <c r="S346" s="202">
        <v>0</v>
      </c>
      <c r="T346" s="201"/>
      <c r="U346" s="201">
        <v>0</v>
      </c>
      <c r="V346" s="201">
        <f t="shared" si="91"/>
        <v>0</v>
      </c>
      <c r="W346" s="201">
        <v>0</v>
      </c>
      <c r="X346" s="201">
        <f t="shared" si="92"/>
        <v>0</v>
      </c>
      <c r="AA346" s="45" t="str">
        <f t="shared" si="93"/>
        <v/>
      </c>
      <c r="AB346" s="45" t="str">
        <f t="shared" si="94"/>
        <v/>
      </c>
      <c r="AC346" s="45" t="str">
        <f t="shared" si="95"/>
        <v>= 13 11</v>
      </c>
      <c r="AD346" s="45" t="str">
        <f t="shared" si="96"/>
        <v/>
      </c>
    </row>
    <row r="347" spans="1:30" s="45" customFormat="1" ht="13.8" x14ac:dyDescent="0.25">
      <c r="A347" s="47"/>
      <c r="B347" s="154"/>
      <c r="C347" s="48"/>
      <c r="D347" s="48"/>
      <c r="E347" s="48"/>
      <c r="F347" s="48"/>
      <c r="G347" s="48"/>
      <c r="H347" s="48"/>
      <c r="I347" s="47"/>
      <c r="J347" s="49"/>
      <c r="K347" s="48"/>
      <c r="O347"/>
      <c r="P347" s="143"/>
      <c r="Q347" s="143"/>
      <c r="R347" s="216"/>
      <c r="S347" s="216"/>
      <c r="T347" s="216"/>
      <c r="U347" s="201"/>
      <c r="V347" s="201"/>
      <c r="W347" s="201"/>
      <c r="X347" s="201"/>
      <c r="Y347"/>
    </row>
    <row r="348" spans="1:30" ht="13.8" x14ac:dyDescent="0.25">
      <c r="I348" s="128" t="s">
        <v>509</v>
      </c>
      <c r="J348" s="127">
        <f t="array" ref="J348">MAX(IF(J2:J346&lt;100%,J2:J346))</f>
        <v>0.99986744666291949</v>
      </c>
    </row>
    <row r="350" spans="1:30" x14ac:dyDescent="0.25">
      <c r="B350" s="155" t="s">
        <v>539</v>
      </c>
      <c r="C350" s="128"/>
      <c r="D350" s="128"/>
    </row>
    <row r="352" spans="1:30" x14ac:dyDescent="0.25">
      <c r="K352" s="214"/>
      <c r="L352" s="50"/>
    </row>
    <row r="355" spans="3:25" x14ac:dyDescent="0.25"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22"/>
    </row>
    <row r="358" spans="3:25" x14ac:dyDescent="0.25">
      <c r="H358" s="142"/>
    </row>
    <row r="359" spans="3:25" x14ac:dyDescent="0.25">
      <c r="H359" s="142"/>
    </row>
    <row r="360" spans="3:25" x14ac:dyDescent="0.25">
      <c r="H360" s="142"/>
    </row>
    <row r="361" spans="3:25" x14ac:dyDescent="0.25">
      <c r="H361" s="142"/>
    </row>
    <row r="362" spans="3:25" x14ac:dyDescent="0.25">
      <c r="H362" s="142"/>
    </row>
    <row r="363" spans="3:25" x14ac:dyDescent="0.25">
      <c r="H363" s="142"/>
    </row>
    <row r="364" spans="3:25" x14ac:dyDescent="0.25">
      <c r="H364" s="142"/>
    </row>
    <row r="365" spans="3:25" x14ac:dyDescent="0.25">
      <c r="H365" s="142"/>
    </row>
    <row r="366" spans="3:25" x14ac:dyDescent="0.25">
      <c r="H366" s="142"/>
    </row>
    <row r="367" spans="3:25" x14ac:dyDescent="0.25">
      <c r="H367" s="142"/>
    </row>
    <row r="368" spans="3:25" x14ac:dyDescent="0.25">
      <c r="H368" s="142"/>
    </row>
    <row r="369" spans="8:8" x14ac:dyDescent="0.25">
      <c r="H369" s="142"/>
    </row>
  </sheetData>
  <sortState ref="A2:O346">
    <sortCondition ref="A2:A346"/>
  </sortState>
  <pageMargins left="0.7" right="0.7" top="0.75" bottom="0.75" header="0.3" footer="0.3"/>
  <pageSetup orientation="portrait" r:id="rId1"/>
  <ignoredErrors>
    <ignoredError sqref="K101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0"/>
  </sheetPr>
  <dimension ref="A1:AQ356"/>
  <sheetViews>
    <sheetView zoomScale="86" zoomScaleNormal="86" workbookViewId="0"/>
  </sheetViews>
  <sheetFormatPr baseColWidth="10" defaultColWidth="11.44140625" defaultRowHeight="14.4" x14ac:dyDescent="0.3"/>
  <cols>
    <col min="1" max="1" width="17.5546875" style="4" customWidth="1"/>
    <col min="2" max="2" width="23.33203125" style="5" customWidth="1"/>
    <col min="3" max="3" width="11" style="5" customWidth="1"/>
    <col min="4" max="11" width="11.44140625" style="5"/>
    <col min="12" max="12" width="13.5546875" style="5" customWidth="1"/>
    <col min="13" max="13" width="13.6640625" style="5" customWidth="1"/>
    <col min="14" max="14" width="15.109375" style="5" bestFit="1" customWidth="1"/>
    <col min="15" max="15" width="11.44140625" style="5"/>
    <col min="16" max="16" width="15.109375" style="5" hidden="1" customWidth="1"/>
    <col min="17" max="31" width="0" style="5" hidden="1" customWidth="1"/>
    <col min="32" max="34" width="12.109375" style="5" hidden="1" customWidth="1"/>
    <col min="35" max="37" width="11" style="5" hidden="1" customWidth="1"/>
    <col min="38" max="38" width="12" style="5" hidden="1" customWidth="1"/>
    <col min="39" max="39" width="15.44140625" style="5" hidden="1" customWidth="1"/>
    <col min="40" max="41" width="15.109375" style="5" hidden="1" customWidth="1"/>
    <col min="42" max="43" width="0" style="5" hidden="1" customWidth="1"/>
    <col min="44" max="16384" width="11.44140625" style="5"/>
  </cols>
  <sheetData>
    <row r="1" spans="1:43" ht="57.75" customHeight="1" x14ac:dyDescent="0.3">
      <c r="Q1" s="299"/>
      <c r="R1" s="299"/>
      <c r="S1" s="299"/>
      <c r="T1" s="299">
        <v>1082</v>
      </c>
      <c r="U1" s="299">
        <v>6</v>
      </c>
      <c r="V1" s="299">
        <v>932</v>
      </c>
      <c r="W1" s="299">
        <v>2102</v>
      </c>
      <c r="X1" s="299">
        <v>788</v>
      </c>
      <c r="Y1" s="299">
        <v>0</v>
      </c>
      <c r="Z1" s="299">
        <v>501</v>
      </c>
      <c r="AA1" s="299">
        <v>1739</v>
      </c>
      <c r="AB1" s="299">
        <v>581</v>
      </c>
      <c r="AC1" s="299">
        <v>6</v>
      </c>
      <c r="AD1" s="299">
        <v>318</v>
      </c>
      <c r="AE1" s="299">
        <v>1377</v>
      </c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</row>
    <row r="2" spans="1:43" ht="52.5" customHeight="1" x14ac:dyDescent="0.3">
      <c r="A2" s="35"/>
      <c r="B2" s="125" t="s">
        <v>527</v>
      </c>
      <c r="C2" s="312">
        <v>2011</v>
      </c>
      <c r="D2" s="312"/>
      <c r="E2" s="312"/>
      <c r="F2" s="312">
        <v>2012</v>
      </c>
      <c r="G2" s="312"/>
      <c r="H2" s="312"/>
      <c r="I2" s="312">
        <v>2013</v>
      </c>
      <c r="J2" s="312"/>
      <c r="K2" s="312"/>
      <c r="L2" s="36"/>
      <c r="M2" s="36"/>
      <c r="N2" s="5">
        <f>COLUMN()</f>
        <v>14</v>
      </c>
      <c r="T2" s="217">
        <v>2011</v>
      </c>
      <c r="U2" s="217"/>
      <c r="V2" s="217"/>
      <c r="W2" s="217"/>
      <c r="X2" s="218">
        <v>2012</v>
      </c>
      <c r="Y2" s="218"/>
      <c r="Z2" s="218"/>
      <c r="AA2" s="218"/>
      <c r="AB2" s="219">
        <v>2013</v>
      </c>
      <c r="AC2" s="219"/>
      <c r="AD2" s="219"/>
      <c r="AE2" s="219"/>
    </row>
    <row r="3" spans="1:43" ht="28.2" thickBot="1" x14ac:dyDescent="0.35">
      <c r="A3" s="102" t="s">
        <v>0</v>
      </c>
      <c r="B3" s="102" t="s">
        <v>503</v>
      </c>
      <c r="C3" s="156" t="s">
        <v>505</v>
      </c>
      <c r="D3" s="156" t="s">
        <v>468</v>
      </c>
      <c r="E3" s="156" t="s">
        <v>471</v>
      </c>
      <c r="F3" s="156" t="s">
        <v>467</v>
      </c>
      <c r="G3" s="156" t="s">
        <v>468</v>
      </c>
      <c r="H3" s="156" t="s">
        <v>471</v>
      </c>
      <c r="I3" s="156" t="s">
        <v>467</v>
      </c>
      <c r="J3" s="156" t="s">
        <v>468</v>
      </c>
      <c r="K3" s="156" t="s">
        <v>471</v>
      </c>
      <c r="L3" s="102" t="s">
        <v>469</v>
      </c>
      <c r="M3" s="102" t="s">
        <v>470</v>
      </c>
      <c r="N3" s="107" t="s">
        <v>472</v>
      </c>
      <c r="R3" s="5" t="s">
        <v>543</v>
      </c>
      <c r="S3" s="5" t="s">
        <v>544</v>
      </c>
      <c r="T3" s="217" t="s">
        <v>467</v>
      </c>
      <c r="U3" s="217" t="s">
        <v>559</v>
      </c>
      <c r="V3" s="217" t="s">
        <v>560</v>
      </c>
      <c r="W3" s="217" t="s">
        <v>468</v>
      </c>
      <c r="X3" s="218" t="s">
        <v>467</v>
      </c>
      <c r="Y3" s="218" t="s">
        <v>559</v>
      </c>
      <c r="Z3" s="218" t="s">
        <v>560</v>
      </c>
      <c r="AA3" s="218" t="s">
        <v>468</v>
      </c>
      <c r="AB3" s="219" t="s">
        <v>467</v>
      </c>
      <c r="AC3" s="219" t="s">
        <v>559</v>
      </c>
      <c r="AD3" s="219" t="s">
        <v>560</v>
      </c>
      <c r="AE3" s="219" t="s">
        <v>468</v>
      </c>
      <c r="AF3" s="5" t="s">
        <v>564</v>
      </c>
      <c r="AG3" s="5" t="s">
        <v>565</v>
      </c>
      <c r="AH3" s="5" t="s">
        <v>566</v>
      </c>
      <c r="AI3" s="5" t="s">
        <v>561</v>
      </c>
      <c r="AJ3" s="5" t="s">
        <v>562</v>
      </c>
      <c r="AK3" s="5" t="s">
        <v>563</v>
      </c>
      <c r="AL3" s="5" t="s">
        <v>567</v>
      </c>
      <c r="AM3" s="5" t="s">
        <v>568</v>
      </c>
      <c r="AN3" s="4" t="s">
        <v>569</v>
      </c>
      <c r="AO3" s="4" t="s">
        <v>570</v>
      </c>
    </row>
    <row r="4" spans="1:43" x14ac:dyDescent="0.3">
      <c r="A4" s="71">
        <v>1101</v>
      </c>
      <c r="B4" s="72" t="s">
        <v>70</v>
      </c>
      <c r="C4" s="72">
        <v>5</v>
      </c>
      <c r="D4" s="72">
        <v>10</v>
      </c>
      <c r="E4" s="72">
        <v>23</v>
      </c>
      <c r="F4" s="72">
        <v>1</v>
      </c>
      <c r="G4" s="72">
        <v>7</v>
      </c>
      <c r="H4" s="72">
        <v>10</v>
      </c>
      <c r="I4" s="72">
        <v>0</v>
      </c>
      <c r="J4" s="72">
        <v>2</v>
      </c>
      <c r="K4" s="72">
        <v>2</v>
      </c>
      <c r="L4" s="72">
        <f>C4+D4+F4+G4+I4+J4</f>
        <v>25</v>
      </c>
      <c r="M4" s="72">
        <f>E4+H4+K4</f>
        <v>35</v>
      </c>
      <c r="N4" s="111">
        <f>L4/M4</f>
        <v>0.7142857142857143</v>
      </c>
      <c r="Q4" s="5">
        <f t="shared" ref="Q4:Q67" si="0">(S4=B4)-1</f>
        <v>0</v>
      </c>
      <c r="R4" s="5">
        <v>1101</v>
      </c>
      <c r="S4" s="5" t="s">
        <v>70</v>
      </c>
      <c r="T4" s="5">
        <v>5</v>
      </c>
      <c r="U4" s="5">
        <v>0</v>
      </c>
      <c r="V4" s="5">
        <v>8</v>
      </c>
      <c r="W4" s="5">
        <v>10</v>
      </c>
      <c r="X4" s="5">
        <v>1</v>
      </c>
      <c r="Y4" s="5">
        <v>0</v>
      </c>
      <c r="Z4" s="5">
        <v>2</v>
      </c>
      <c r="AA4" s="5">
        <v>7</v>
      </c>
      <c r="AB4" s="5">
        <v>0</v>
      </c>
      <c r="AC4" s="5">
        <v>0</v>
      </c>
      <c r="AD4" s="5">
        <v>0</v>
      </c>
      <c r="AE4" s="5">
        <v>2</v>
      </c>
      <c r="AF4" s="5">
        <f>+T4+W4</f>
        <v>15</v>
      </c>
      <c r="AG4" s="5">
        <f t="shared" ref="AG4:AG67" si="1">+X4+AA4</f>
        <v>8</v>
      </c>
      <c r="AH4" s="5">
        <f t="shared" ref="AH4:AH67" si="2">+AB4+AE4</f>
        <v>2</v>
      </c>
      <c r="AI4" s="5">
        <f>+T4+U4+V4+W4</f>
        <v>23</v>
      </c>
      <c r="AJ4" s="5">
        <f>+X4+Y4+Z4+AA4</f>
        <v>10</v>
      </c>
      <c r="AK4" s="5">
        <f>+AB4+AC4+AD4+AE4</f>
        <v>2</v>
      </c>
      <c r="AL4" s="5">
        <f>+AF4+AG4+AH4</f>
        <v>25</v>
      </c>
      <c r="AM4" s="5">
        <f>+AI4+AJ4+AK4</f>
        <v>35</v>
      </c>
      <c r="AN4" s="5">
        <f t="shared" ref="AN4:AN67" si="3">+L4-AL4</f>
        <v>0</v>
      </c>
      <c r="AO4" s="5">
        <f t="shared" ref="AO4:AO67" si="4">+AM4-M4</f>
        <v>0</v>
      </c>
      <c r="AP4" s="5">
        <f t="shared" ref="AP4:AP67" si="5">+AL4-L4</f>
        <v>0</v>
      </c>
      <c r="AQ4" s="5">
        <f t="shared" ref="AQ4:AQ67" si="6">+AM4-M4</f>
        <v>0</v>
      </c>
    </row>
    <row r="5" spans="1:43" x14ac:dyDescent="0.3">
      <c r="A5" s="71">
        <v>1107</v>
      </c>
      <c r="B5" s="73" t="s">
        <v>121</v>
      </c>
      <c r="C5" s="72">
        <v>3</v>
      </c>
      <c r="D5" s="72">
        <v>8</v>
      </c>
      <c r="E5" s="72">
        <v>16</v>
      </c>
      <c r="F5" s="72">
        <v>8</v>
      </c>
      <c r="G5" s="72">
        <v>7</v>
      </c>
      <c r="H5" s="72">
        <v>18</v>
      </c>
      <c r="I5" s="72">
        <v>0</v>
      </c>
      <c r="J5" s="72">
        <v>7</v>
      </c>
      <c r="K5" s="72">
        <v>9</v>
      </c>
      <c r="L5" s="72">
        <f t="shared" ref="L5:L68" si="7">C5+D5+F5+G5+I5+J5</f>
        <v>33</v>
      </c>
      <c r="M5" s="72">
        <f t="shared" ref="M5:M68" si="8">E5+H5+K5</f>
        <v>43</v>
      </c>
      <c r="N5" s="111">
        <f t="shared" ref="N5:N68" si="9">L5/M5</f>
        <v>0.76744186046511631</v>
      </c>
      <c r="Q5" s="5">
        <f t="shared" si="0"/>
        <v>0</v>
      </c>
      <c r="R5" s="5">
        <v>1107</v>
      </c>
      <c r="S5" s="5" t="s">
        <v>121</v>
      </c>
      <c r="T5" s="5">
        <v>3</v>
      </c>
      <c r="U5" s="5">
        <v>0</v>
      </c>
      <c r="V5" s="5">
        <v>5</v>
      </c>
      <c r="W5" s="5">
        <v>8</v>
      </c>
      <c r="X5" s="5">
        <v>8</v>
      </c>
      <c r="Y5" s="5">
        <v>0</v>
      </c>
      <c r="Z5" s="5">
        <v>3</v>
      </c>
      <c r="AA5" s="5">
        <v>7</v>
      </c>
      <c r="AB5" s="5">
        <v>0</v>
      </c>
      <c r="AC5" s="5">
        <v>0</v>
      </c>
      <c r="AD5" s="5">
        <v>2</v>
      </c>
      <c r="AE5" s="5">
        <v>7</v>
      </c>
      <c r="AF5" s="5">
        <f t="shared" ref="AF5:AF67" si="10">+T5+W5</f>
        <v>11</v>
      </c>
      <c r="AG5" s="5">
        <f t="shared" si="1"/>
        <v>15</v>
      </c>
      <c r="AH5" s="5">
        <f t="shared" si="2"/>
        <v>7</v>
      </c>
      <c r="AI5" s="5">
        <f t="shared" ref="AI5:AI68" si="11">+T5+U5+V5+W5</f>
        <v>16</v>
      </c>
      <c r="AJ5" s="5">
        <f t="shared" ref="AJ5:AJ68" si="12">+X5+Y5+Z5+AA5</f>
        <v>18</v>
      </c>
      <c r="AK5" s="5">
        <f t="shared" ref="AK5:AK68" si="13">+AB5+AC5+AD5+AE5</f>
        <v>9</v>
      </c>
      <c r="AL5" s="5">
        <f t="shared" ref="AL5:AL68" si="14">+AF5+AG5+AH5</f>
        <v>33</v>
      </c>
      <c r="AM5" s="5">
        <f t="shared" ref="AM5:AM68" si="15">+AI5+AJ5+AK5</f>
        <v>43</v>
      </c>
      <c r="AN5" s="5">
        <f t="shared" si="3"/>
        <v>0</v>
      </c>
      <c r="AO5" s="5">
        <f t="shared" si="4"/>
        <v>0</v>
      </c>
      <c r="AP5" s="5">
        <f t="shared" si="5"/>
        <v>0</v>
      </c>
      <c r="AQ5" s="5">
        <f t="shared" si="6"/>
        <v>0</v>
      </c>
    </row>
    <row r="6" spans="1:43" x14ac:dyDescent="0.3">
      <c r="A6" s="71">
        <v>1401</v>
      </c>
      <c r="B6" s="73" t="s">
        <v>264</v>
      </c>
      <c r="C6" s="72">
        <v>2</v>
      </c>
      <c r="D6" s="72">
        <v>6</v>
      </c>
      <c r="E6" s="72">
        <v>8</v>
      </c>
      <c r="F6" s="72">
        <v>3</v>
      </c>
      <c r="G6" s="72">
        <v>4</v>
      </c>
      <c r="H6" s="72">
        <v>7</v>
      </c>
      <c r="I6" s="72">
        <v>2</v>
      </c>
      <c r="J6" s="72">
        <v>2</v>
      </c>
      <c r="K6" s="72">
        <v>4</v>
      </c>
      <c r="L6" s="72">
        <f t="shared" si="7"/>
        <v>19</v>
      </c>
      <c r="M6" s="72">
        <f t="shared" si="8"/>
        <v>19</v>
      </c>
      <c r="N6" s="111">
        <f t="shared" si="9"/>
        <v>1</v>
      </c>
      <c r="Q6" s="5">
        <f t="shared" si="0"/>
        <v>0</v>
      </c>
      <c r="R6" s="5">
        <v>1401</v>
      </c>
      <c r="S6" s="5" t="s">
        <v>264</v>
      </c>
      <c r="T6" s="5">
        <v>2</v>
      </c>
      <c r="U6" s="5">
        <v>0</v>
      </c>
      <c r="V6" s="5">
        <v>0</v>
      </c>
      <c r="W6" s="5">
        <v>6</v>
      </c>
      <c r="X6" s="5">
        <v>3</v>
      </c>
      <c r="Y6" s="5">
        <v>0</v>
      </c>
      <c r="Z6" s="5">
        <v>0</v>
      </c>
      <c r="AA6" s="5">
        <v>4</v>
      </c>
      <c r="AB6" s="5">
        <v>2</v>
      </c>
      <c r="AC6" s="5">
        <v>0</v>
      </c>
      <c r="AD6" s="5">
        <v>0</v>
      </c>
      <c r="AE6" s="5">
        <v>2</v>
      </c>
      <c r="AF6" s="5">
        <f t="shared" si="10"/>
        <v>8</v>
      </c>
      <c r="AG6" s="5">
        <f t="shared" si="1"/>
        <v>7</v>
      </c>
      <c r="AH6" s="5">
        <f t="shared" si="2"/>
        <v>4</v>
      </c>
      <c r="AI6" s="5">
        <f t="shared" si="11"/>
        <v>8</v>
      </c>
      <c r="AJ6" s="5">
        <f t="shared" si="12"/>
        <v>7</v>
      </c>
      <c r="AK6" s="5">
        <f t="shared" si="13"/>
        <v>4</v>
      </c>
      <c r="AL6" s="5">
        <f t="shared" si="14"/>
        <v>19</v>
      </c>
      <c r="AM6" s="5">
        <f t="shared" si="15"/>
        <v>19</v>
      </c>
      <c r="AN6" s="5">
        <f t="shared" si="3"/>
        <v>0</v>
      </c>
      <c r="AO6" s="5">
        <f t="shared" si="4"/>
        <v>0</v>
      </c>
      <c r="AP6" s="5">
        <f t="shared" si="5"/>
        <v>0</v>
      </c>
      <c r="AQ6" s="5">
        <f t="shared" si="6"/>
        <v>0</v>
      </c>
    </row>
    <row r="7" spans="1:43" x14ac:dyDescent="0.3">
      <c r="A7" s="71">
        <v>1402</v>
      </c>
      <c r="B7" s="74" t="s">
        <v>97</v>
      </c>
      <c r="C7" s="72">
        <v>0</v>
      </c>
      <c r="D7" s="72">
        <v>5</v>
      </c>
      <c r="E7" s="72">
        <v>6</v>
      </c>
      <c r="F7" s="72">
        <v>1</v>
      </c>
      <c r="G7" s="72">
        <v>4</v>
      </c>
      <c r="H7" s="72">
        <v>5</v>
      </c>
      <c r="I7" s="72">
        <v>0</v>
      </c>
      <c r="J7" s="72">
        <v>2</v>
      </c>
      <c r="K7" s="72">
        <v>2</v>
      </c>
      <c r="L7" s="72">
        <f t="shared" si="7"/>
        <v>12</v>
      </c>
      <c r="M7" s="72">
        <f t="shared" si="8"/>
        <v>13</v>
      </c>
      <c r="N7" s="111">
        <f t="shared" si="9"/>
        <v>0.92307692307692313</v>
      </c>
      <c r="Q7" s="5">
        <f t="shared" si="0"/>
        <v>0</v>
      </c>
      <c r="R7" s="5">
        <v>1402</v>
      </c>
      <c r="S7" s="5" t="s">
        <v>97</v>
      </c>
      <c r="T7" s="5">
        <v>0</v>
      </c>
      <c r="U7" s="5">
        <v>0</v>
      </c>
      <c r="V7" s="5">
        <v>1</v>
      </c>
      <c r="W7" s="5">
        <v>5</v>
      </c>
      <c r="X7" s="5">
        <v>1</v>
      </c>
      <c r="Y7" s="5">
        <v>0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5">
        <v>2</v>
      </c>
      <c r="AF7" s="5">
        <f t="shared" si="10"/>
        <v>5</v>
      </c>
      <c r="AG7" s="5">
        <f t="shared" si="1"/>
        <v>5</v>
      </c>
      <c r="AH7" s="5">
        <f t="shared" si="2"/>
        <v>2</v>
      </c>
      <c r="AI7" s="5">
        <f t="shared" si="11"/>
        <v>6</v>
      </c>
      <c r="AJ7" s="5">
        <f t="shared" si="12"/>
        <v>5</v>
      </c>
      <c r="AK7" s="5">
        <f t="shared" si="13"/>
        <v>2</v>
      </c>
      <c r="AL7" s="5">
        <f t="shared" si="14"/>
        <v>12</v>
      </c>
      <c r="AM7" s="5">
        <f t="shared" si="15"/>
        <v>13</v>
      </c>
      <c r="AN7" s="5">
        <f t="shared" si="3"/>
        <v>0</v>
      </c>
      <c r="AO7" s="5">
        <f t="shared" si="4"/>
        <v>0</v>
      </c>
      <c r="AP7" s="5">
        <f t="shared" si="5"/>
        <v>0</v>
      </c>
      <c r="AQ7" s="5">
        <f t="shared" si="6"/>
        <v>0</v>
      </c>
    </row>
    <row r="8" spans="1:43" x14ac:dyDescent="0.3">
      <c r="A8" s="71">
        <v>1403</v>
      </c>
      <c r="B8" s="74" t="s">
        <v>280</v>
      </c>
      <c r="C8" s="72">
        <v>4</v>
      </c>
      <c r="D8" s="72">
        <v>3</v>
      </c>
      <c r="E8" s="72">
        <v>8</v>
      </c>
      <c r="F8" s="72">
        <v>4</v>
      </c>
      <c r="G8" s="72">
        <v>5</v>
      </c>
      <c r="H8" s="72">
        <v>9</v>
      </c>
      <c r="I8" s="72">
        <v>0</v>
      </c>
      <c r="J8" s="72">
        <v>2</v>
      </c>
      <c r="K8" s="72">
        <v>3</v>
      </c>
      <c r="L8" s="72">
        <f t="shared" si="7"/>
        <v>18</v>
      </c>
      <c r="M8" s="72">
        <f t="shared" si="8"/>
        <v>20</v>
      </c>
      <c r="N8" s="111">
        <f t="shared" si="9"/>
        <v>0.9</v>
      </c>
      <c r="Q8" s="5">
        <f t="shared" si="0"/>
        <v>0</v>
      </c>
      <c r="R8" s="5">
        <v>1403</v>
      </c>
      <c r="S8" s="5" t="s">
        <v>280</v>
      </c>
      <c r="T8" s="5">
        <v>4</v>
      </c>
      <c r="U8" s="5">
        <v>0</v>
      </c>
      <c r="V8" s="5">
        <v>1</v>
      </c>
      <c r="W8" s="5">
        <v>3</v>
      </c>
      <c r="X8" s="5">
        <v>4</v>
      </c>
      <c r="Y8" s="5">
        <v>0</v>
      </c>
      <c r="Z8" s="5">
        <v>0</v>
      </c>
      <c r="AA8" s="5">
        <v>5</v>
      </c>
      <c r="AB8" s="5">
        <v>0</v>
      </c>
      <c r="AC8" s="5">
        <v>0</v>
      </c>
      <c r="AD8" s="5">
        <v>1</v>
      </c>
      <c r="AE8" s="5">
        <v>2</v>
      </c>
      <c r="AF8" s="5">
        <f t="shared" si="10"/>
        <v>7</v>
      </c>
      <c r="AG8" s="5">
        <f t="shared" si="1"/>
        <v>9</v>
      </c>
      <c r="AH8" s="5">
        <f t="shared" si="2"/>
        <v>2</v>
      </c>
      <c r="AI8" s="5">
        <f t="shared" si="11"/>
        <v>8</v>
      </c>
      <c r="AJ8" s="5">
        <f t="shared" si="12"/>
        <v>9</v>
      </c>
      <c r="AK8" s="5">
        <f t="shared" si="13"/>
        <v>3</v>
      </c>
      <c r="AL8" s="5">
        <f t="shared" si="14"/>
        <v>18</v>
      </c>
      <c r="AM8" s="5">
        <f t="shared" si="15"/>
        <v>20</v>
      </c>
      <c r="AN8" s="5">
        <f t="shared" si="3"/>
        <v>0</v>
      </c>
      <c r="AO8" s="5">
        <f t="shared" si="4"/>
        <v>0</v>
      </c>
      <c r="AP8" s="5">
        <f t="shared" si="5"/>
        <v>0</v>
      </c>
      <c r="AQ8" s="5">
        <f t="shared" si="6"/>
        <v>0</v>
      </c>
    </row>
    <row r="9" spans="1:43" x14ac:dyDescent="0.3">
      <c r="A9" s="71">
        <v>1404</v>
      </c>
      <c r="B9" s="73" t="s">
        <v>281</v>
      </c>
      <c r="C9" s="72">
        <v>2</v>
      </c>
      <c r="D9" s="72">
        <v>4</v>
      </c>
      <c r="E9" s="72">
        <v>7</v>
      </c>
      <c r="F9" s="72">
        <v>0</v>
      </c>
      <c r="G9" s="72">
        <v>3</v>
      </c>
      <c r="H9" s="72">
        <v>3</v>
      </c>
      <c r="I9" s="72">
        <v>0</v>
      </c>
      <c r="J9" s="72">
        <v>0</v>
      </c>
      <c r="K9" s="72">
        <v>0</v>
      </c>
      <c r="L9" s="72">
        <f t="shared" si="7"/>
        <v>9</v>
      </c>
      <c r="M9" s="72">
        <f t="shared" si="8"/>
        <v>10</v>
      </c>
      <c r="N9" s="111">
        <f t="shared" si="9"/>
        <v>0.9</v>
      </c>
      <c r="Q9" s="5">
        <f t="shared" si="0"/>
        <v>0</v>
      </c>
      <c r="R9" s="5">
        <v>1404</v>
      </c>
      <c r="S9" s="5" t="s">
        <v>281</v>
      </c>
      <c r="T9" s="5">
        <v>2</v>
      </c>
      <c r="U9" s="5">
        <v>0</v>
      </c>
      <c r="V9" s="5">
        <v>1</v>
      </c>
      <c r="W9" s="5">
        <v>4</v>
      </c>
      <c r="X9" s="5">
        <v>0</v>
      </c>
      <c r="Y9" s="5">
        <v>0</v>
      </c>
      <c r="Z9" s="5">
        <v>0</v>
      </c>
      <c r="AA9" s="5">
        <v>3</v>
      </c>
      <c r="AB9" s="5">
        <v>0</v>
      </c>
      <c r="AC9" s="5">
        <v>0</v>
      </c>
      <c r="AD9" s="5">
        <v>0</v>
      </c>
      <c r="AE9" s="5">
        <v>0</v>
      </c>
      <c r="AF9" s="5">
        <f t="shared" si="10"/>
        <v>6</v>
      </c>
      <c r="AG9" s="5">
        <f t="shared" si="1"/>
        <v>3</v>
      </c>
      <c r="AH9" s="5">
        <f t="shared" si="2"/>
        <v>0</v>
      </c>
      <c r="AI9" s="5">
        <f t="shared" si="11"/>
        <v>7</v>
      </c>
      <c r="AJ9" s="5">
        <f t="shared" si="12"/>
        <v>3</v>
      </c>
      <c r="AK9" s="5">
        <f t="shared" si="13"/>
        <v>0</v>
      </c>
      <c r="AL9" s="5">
        <f t="shared" si="14"/>
        <v>9</v>
      </c>
      <c r="AM9" s="5">
        <f t="shared" si="15"/>
        <v>10</v>
      </c>
      <c r="AN9" s="5">
        <f t="shared" si="3"/>
        <v>0</v>
      </c>
      <c r="AO9" s="5">
        <f t="shared" si="4"/>
        <v>0</v>
      </c>
      <c r="AP9" s="5">
        <f t="shared" si="5"/>
        <v>0</v>
      </c>
      <c r="AQ9" s="5">
        <f t="shared" si="6"/>
        <v>0</v>
      </c>
    </row>
    <row r="10" spans="1:43" x14ac:dyDescent="0.3">
      <c r="A10" s="71">
        <v>1405</v>
      </c>
      <c r="B10" s="73" t="s">
        <v>69</v>
      </c>
      <c r="C10" s="72">
        <v>2</v>
      </c>
      <c r="D10" s="72">
        <v>3</v>
      </c>
      <c r="E10" s="72">
        <v>21</v>
      </c>
      <c r="F10" s="72">
        <v>2</v>
      </c>
      <c r="G10" s="72">
        <v>4</v>
      </c>
      <c r="H10" s="72">
        <v>6</v>
      </c>
      <c r="I10" s="72">
        <v>0</v>
      </c>
      <c r="J10" s="72">
        <v>1</v>
      </c>
      <c r="K10" s="72">
        <v>1</v>
      </c>
      <c r="L10" s="72">
        <f t="shared" si="7"/>
        <v>12</v>
      </c>
      <c r="M10" s="72">
        <f t="shared" si="8"/>
        <v>28</v>
      </c>
      <c r="N10" s="111">
        <f t="shared" si="9"/>
        <v>0.42857142857142855</v>
      </c>
      <c r="Q10" s="5">
        <f t="shared" si="0"/>
        <v>0</v>
      </c>
      <c r="R10" s="5">
        <v>1405</v>
      </c>
      <c r="S10" s="5" t="s">
        <v>69</v>
      </c>
      <c r="T10" s="5">
        <v>2</v>
      </c>
      <c r="U10" s="5">
        <v>0</v>
      </c>
      <c r="V10" s="5">
        <v>16</v>
      </c>
      <c r="W10" s="5">
        <v>3</v>
      </c>
      <c r="X10" s="5">
        <v>2</v>
      </c>
      <c r="Y10" s="5">
        <v>0</v>
      </c>
      <c r="Z10" s="5">
        <v>0</v>
      </c>
      <c r="AA10" s="5">
        <v>4</v>
      </c>
      <c r="AB10" s="5">
        <v>0</v>
      </c>
      <c r="AC10" s="5">
        <v>0</v>
      </c>
      <c r="AD10" s="5">
        <v>0</v>
      </c>
      <c r="AE10" s="5">
        <v>1</v>
      </c>
      <c r="AF10" s="5">
        <f t="shared" si="10"/>
        <v>5</v>
      </c>
      <c r="AG10" s="5">
        <f t="shared" si="1"/>
        <v>6</v>
      </c>
      <c r="AH10" s="5">
        <f t="shared" si="2"/>
        <v>1</v>
      </c>
      <c r="AI10" s="5">
        <f t="shared" si="11"/>
        <v>21</v>
      </c>
      <c r="AJ10" s="5">
        <f t="shared" si="12"/>
        <v>6</v>
      </c>
      <c r="AK10" s="5">
        <f t="shared" si="13"/>
        <v>1</v>
      </c>
      <c r="AL10" s="5">
        <f t="shared" si="14"/>
        <v>12</v>
      </c>
      <c r="AM10" s="5">
        <f t="shared" si="15"/>
        <v>28</v>
      </c>
      <c r="AN10" s="5">
        <f t="shared" si="3"/>
        <v>0</v>
      </c>
      <c r="AO10" s="5">
        <f t="shared" si="4"/>
        <v>0</v>
      </c>
      <c r="AP10" s="5">
        <f t="shared" si="5"/>
        <v>0</v>
      </c>
      <c r="AQ10" s="5">
        <f t="shared" si="6"/>
        <v>0</v>
      </c>
    </row>
    <row r="11" spans="1:43" x14ac:dyDescent="0.3">
      <c r="A11" s="71">
        <v>2101</v>
      </c>
      <c r="B11" s="73" t="s">
        <v>128</v>
      </c>
      <c r="C11" s="72">
        <v>13</v>
      </c>
      <c r="D11" s="72">
        <v>6</v>
      </c>
      <c r="E11" s="72">
        <v>36</v>
      </c>
      <c r="F11" s="72">
        <v>6</v>
      </c>
      <c r="G11" s="72">
        <v>6</v>
      </c>
      <c r="H11" s="72">
        <v>21</v>
      </c>
      <c r="I11" s="72">
        <v>2</v>
      </c>
      <c r="J11" s="72">
        <v>10</v>
      </c>
      <c r="K11" s="72">
        <v>14</v>
      </c>
      <c r="L11" s="72">
        <f t="shared" si="7"/>
        <v>43</v>
      </c>
      <c r="M11" s="72">
        <f t="shared" si="8"/>
        <v>71</v>
      </c>
      <c r="N11" s="111">
        <f t="shared" si="9"/>
        <v>0.60563380281690138</v>
      </c>
      <c r="P11" s="111"/>
      <c r="Q11" s="5">
        <f t="shared" si="0"/>
        <v>0</v>
      </c>
      <c r="R11" s="5">
        <v>2101</v>
      </c>
      <c r="S11" s="5" t="s">
        <v>128</v>
      </c>
      <c r="T11" s="5">
        <v>13</v>
      </c>
      <c r="U11" s="5">
        <v>0</v>
      </c>
      <c r="V11" s="5">
        <v>17</v>
      </c>
      <c r="W11" s="5">
        <v>6</v>
      </c>
      <c r="X11" s="5">
        <v>6</v>
      </c>
      <c r="Y11" s="5">
        <v>0</v>
      </c>
      <c r="Z11" s="5">
        <v>9</v>
      </c>
      <c r="AA11" s="5">
        <v>6</v>
      </c>
      <c r="AB11" s="5">
        <v>2</v>
      </c>
      <c r="AC11" s="5">
        <v>0</v>
      </c>
      <c r="AD11" s="5">
        <v>2</v>
      </c>
      <c r="AE11" s="5">
        <v>10</v>
      </c>
      <c r="AF11" s="5">
        <f t="shared" si="10"/>
        <v>19</v>
      </c>
      <c r="AG11" s="5">
        <f t="shared" si="1"/>
        <v>12</v>
      </c>
      <c r="AH11" s="5">
        <f t="shared" si="2"/>
        <v>12</v>
      </c>
      <c r="AI11" s="5">
        <f t="shared" si="11"/>
        <v>36</v>
      </c>
      <c r="AJ11" s="5">
        <f t="shared" si="12"/>
        <v>21</v>
      </c>
      <c r="AK11" s="5">
        <f t="shared" si="13"/>
        <v>14</v>
      </c>
      <c r="AL11" s="5">
        <f t="shared" si="14"/>
        <v>43</v>
      </c>
      <c r="AM11" s="5">
        <f t="shared" si="15"/>
        <v>71</v>
      </c>
      <c r="AN11" s="5">
        <f t="shared" si="3"/>
        <v>0</v>
      </c>
      <c r="AO11" s="5">
        <f t="shared" si="4"/>
        <v>0</v>
      </c>
      <c r="AP11" s="5">
        <f t="shared" si="5"/>
        <v>0</v>
      </c>
      <c r="AQ11" s="5">
        <f t="shared" si="6"/>
        <v>0</v>
      </c>
    </row>
    <row r="12" spans="1:43" x14ac:dyDescent="0.3">
      <c r="A12" s="71">
        <v>2102</v>
      </c>
      <c r="B12" s="73" t="s">
        <v>217</v>
      </c>
      <c r="C12" s="72">
        <v>2</v>
      </c>
      <c r="D12" s="72">
        <v>3</v>
      </c>
      <c r="E12" s="72">
        <v>6</v>
      </c>
      <c r="F12" s="72">
        <v>2</v>
      </c>
      <c r="G12" s="72">
        <v>3</v>
      </c>
      <c r="H12" s="72">
        <v>5</v>
      </c>
      <c r="I12" s="72">
        <v>0</v>
      </c>
      <c r="J12" s="72">
        <v>1</v>
      </c>
      <c r="K12" s="72">
        <v>2</v>
      </c>
      <c r="L12" s="72">
        <f t="shared" si="7"/>
        <v>11</v>
      </c>
      <c r="M12" s="72">
        <f t="shared" si="8"/>
        <v>13</v>
      </c>
      <c r="N12" s="111">
        <f t="shared" si="9"/>
        <v>0.84615384615384615</v>
      </c>
      <c r="P12" s="111" t="e">
        <f t="shared" ref="P12:P36" si="16">N12/O12</f>
        <v>#DIV/0!</v>
      </c>
      <c r="Q12" s="5">
        <f t="shared" si="0"/>
        <v>0</v>
      </c>
      <c r="R12" s="5">
        <v>2102</v>
      </c>
      <c r="S12" s="5" t="s">
        <v>217</v>
      </c>
      <c r="T12" s="5">
        <v>2</v>
      </c>
      <c r="U12" s="5">
        <v>0</v>
      </c>
      <c r="V12" s="5">
        <v>1</v>
      </c>
      <c r="W12" s="5">
        <v>3</v>
      </c>
      <c r="X12" s="5">
        <v>2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1</v>
      </c>
      <c r="AE12" s="5">
        <v>1</v>
      </c>
      <c r="AF12" s="5">
        <f t="shared" si="10"/>
        <v>5</v>
      </c>
      <c r="AG12" s="5">
        <f t="shared" si="1"/>
        <v>5</v>
      </c>
      <c r="AH12" s="5">
        <f t="shared" si="2"/>
        <v>1</v>
      </c>
      <c r="AI12" s="5">
        <f t="shared" si="11"/>
        <v>6</v>
      </c>
      <c r="AJ12" s="5">
        <f t="shared" si="12"/>
        <v>5</v>
      </c>
      <c r="AK12" s="5">
        <f t="shared" si="13"/>
        <v>2</v>
      </c>
      <c r="AL12" s="5">
        <f t="shared" si="14"/>
        <v>11</v>
      </c>
      <c r="AM12" s="5">
        <f t="shared" si="15"/>
        <v>13</v>
      </c>
      <c r="AN12" s="5">
        <f t="shared" si="3"/>
        <v>0</v>
      </c>
      <c r="AO12" s="5">
        <f t="shared" si="4"/>
        <v>0</v>
      </c>
      <c r="AP12" s="5">
        <f t="shared" si="5"/>
        <v>0</v>
      </c>
      <c r="AQ12" s="5">
        <f t="shared" si="6"/>
        <v>0</v>
      </c>
    </row>
    <row r="13" spans="1:43" x14ac:dyDescent="0.3">
      <c r="A13" s="71">
        <v>2103</v>
      </c>
      <c r="B13" s="75" t="s">
        <v>58</v>
      </c>
      <c r="C13" s="72">
        <v>1</v>
      </c>
      <c r="D13" s="72">
        <v>1</v>
      </c>
      <c r="E13" s="72">
        <v>2</v>
      </c>
      <c r="F13" s="72">
        <v>0</v>
      </c>
      <c r="G13" s="72">
        <v>1</v>
      </c>
      <c r="H13" s="72">
        <v>1</v>
      </c>
      <c r="I13" s="72">
        <v>0</v>
      </c>
      <c r="J13" s="72">
        <v>0</v>
      </c>
      <c r="K13" s="72">
        <v>0</v>
      </c>
      <c r="L13" s="72">
        <f t="shared" si="7"/>
        <v>3</v>
      </c>
      <c r="M13" s="72">
        <f t="shared" si="8"/>
        <v>3</v>
      </c>
      <c r="N13" s="111">
        <f t="shared" si="9"/>
        <v>1</v>
      </c>
      <c r="P13" s="111" t="e">
        <f t="shared" si="16"/>
        <v>#DIV/0!</v>
      </c>
      <c r="Q13" s="5">
        <f t="shared" si="0"/>
        <v>0</v>
      </c>
      <c r="R13" s="5">
        <v>2103</v>
      </c>
      <c r="S13" s="5" t="s">
        <v>58</v>
      </c>
      <c r="T13" s="5">
        <v>1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f t="shared" si="10"/>
        <v>2</v>
      </c>
      <c r="AG13" s="5">
        <f t="shared" si="1"/>
        <v>1</v>
      </c>
      <c r="AH13" s="5">
        <f t="shared" si="2"/>
        <v>0</v>
      </c>
      <c r="AI13" s="5">
        <f t="shared" si="11"/>
        <v>2</v>
      </c>
      <c r="AJ13" s="5">
        <f t="shared" si="12"/>
        <v>1</v>
      </c>
      <c r="AK13" s="5">
        <f t="shared" si="13"/>
        <v>0</v>
      </c>
      <c r="AL13" s="5">
        <f t="shared" si="14"/>
        <v>3</v>
      </c>
      <c r="AM13" s="5">
        <f t="shared" si="15"/>
        <v>3</v>
      </c>
      <c r="AN13" s="5">
        <f t="shared" si="3"/>
        <v>0</v>
      </c>
      <c r="AO13" s="5">
        <f t="shared" si="4"/>
        <v>0</v>
      </c>
      <c r="AP13" s="5">
        <f t="shared" si="5"/>
        <v>0</v>
      </c>
      <c r="AQ13" s="5">
        <f t="shared" si="6"/>
        <v>0</v>
      </c>
    </row>
    <row r="14" spans="1:43" x14ac:dyDescent="0.3">
      <c r="A14" s="71">
        <v>2104</v>
      </c>
      <c r="B14" s="75" t="s">
        <v>54</v>
      </c>
      <c r="C14" s="72">
        <v>4</v>
      </c>
      <c r="D14" s="72">
        <v>3</v>
      </c>
      <c r="E14" s="72">
        <v>13</v>
      </c>
      <c r="F14" s="72">
        <v>0</v>
      </c>
      <c r="G14" s="72">
        <v>3</v>
      </c>
      <c r="H14" s="72">
        <v>3</v>
      </c>
      <c r="I14" s="72">
        <v>0</v>
      </c>
      <c r="J14" s="72">
        <v>0</v>
      </c>
      <c r="K14" s="72">
        <v>0</v>
      </c>
      <c r="L14" s="72">
        <f t="shared" si="7"/>
        <v>10</v>
      </c>
      <c r="M14" s="72">
        <f t="shared" si="8"/>
        <v>16</v>
      </c>
      <c r="N14" s="111">
        <f t="shared" si="9"/>
        <v>0.625</v>
      </c>
      <c r="P14" s="111" t="e">
        <f t="shared" si="16"/>
        <v>#DIV/0!</v>
      </c>
      <c r="Q14" s="5">
        <f t="shared" si="0"/>
        <v>0</v>
      </c>
      <c r="R14" s="5">
        <v>2104</v>
      </c>
      <c r="S14" s="5" t="s">
        <v>54</v>
      </c>
      <c r="T14" s="5">
        <v>4</v>
      </c>
      <c r="U14" s="5">
        <v>0</v>
      </c>
      <c r="V14" s="5">
        <v>6</v>
      </c>
      <c r="W14" s="5">
        <v>3</v>
      </c>
      <c r="X14" s="5">
        <v>0</v>
      </c>
      <c r="Y14" s="5">
        <v>0</v>
      </c>
      <c r="Z14" s="5">
        <v>0</v>
      </c>
      <c r="AA14" s="5">
        <v>3</v>
      </c>
      <c r="AB14" s="5">
        <v>0</v>
      </c>
      <c r="AC14" s="5">
        <v>0</v>
      </c>
      <c r="AD14" s="5">
        <v>0</v>
      </c>
      <c r="AE14" s="5">
        <v>0</v>
      </c>
      <c r="AF14" s="5">
        <f t="shared" si="10"/>
        <v>7</v>
      </c>
      <c r="AG14" s="5">
        <f t="shared" si="1"/>
        <v>3</v>
      </c>
      <c r="AH14" s="5">
        <f t="shared" si="2"/>
        <v>0</v>
      </c>
      <c r="AI14" s="5">
        <f t="shared" si="11"/>
        <v>13</v>
      </c>
      <c r="AJ14" s="5">
        <f t="shared" si="12"/>
        <v>3</v>
      </c>
      <c r="AK14" s="5">
        <f t="shared" si="13"/>
        <v>0</v>
      </c>
      <c r="AL14" s="5">
        <f t="shared" si="14"/>
        <v>10</v>
      </c>
      <c r="AM14" s="5">
        <f t="shared" si="15"/>
        <v>16</v>
      </c>
      <c r="AN14" s="5">
        <f t="shared" si="3"/>
        <v>0</v>
      </c>
      <c r="AO14" s="5">
        <f t="shared" si="4"/>
        <v>0</v>
      </c>
      <c r="AP14" s="5">
        <f t="shared" si="5"/>
        <v>0</v>
      </c>
      <c r="AQ14" s="5">
        <f t="shared" si="6"/>
        <v>0</v>
      </c>
    </row>
    <row r="15" spans="1:43" x14ac:dyDescent="0.3">
      <c r="A15" s="71">
        <v>2201</v>
      </c>
      <c r="B15" s="73" t="s">
        <v>110</v>
      </c>
      <c r="C15" s="72">
        <v>5</v>
      </c>
      <c r="D15" s="72">
        <v>3</v>
      </c>
      <c r="E15" s="72">
        <v>24</v>
      </c>
      <c r="F15" s="72">
        <v>4</v>
      </c>
      <c r="G15" s="72">
        <v>6</v>
      </c>
      <c r="H15" s="72">
        <v>13</v>
      </c>
      <c r="I15" s="72">
        <v>1</v>
      </c>
      <c r="J15" s="72">
        <v>4</v>
      </c>
      <c r="K15" s="72">
        <v>13</v>
      </c>
      <c r="L15" s="72">
        <f t="shared" si="7"/>
        <v>23</v>
      </c>
      <c r="M15" s="72">
        <f t="shared" si="8"/>
        <v>50</v>
      </c>
      <c r="N15" s="111">
        <f t="shared" si="9"/>
        <v>0.46</v>
      </c>
      <c r="P15" s="111" t="e">
        <f t="shared" si="16"/>
        <v>#DIV/0!</v>
      </c>
      <c r="Q15" s="5">
        <f t="shared" si="0"/>
        <v>0</v>
      </c>
      <c r="R15" s="5">
        <v>2201</v>
      </c>
      <c r="S15" s="5" t="s">
        <v>110</v>
      </c>
      <c r="T15" s="5">
        <v>5</v>
      </c>
      <c r="U15" s="5">
        <v>0</v>
      </c>
      <c r="V15" s="5">
        <v>16</v>
      </c>
      <c r="W15" s="5">
        <v>3</v>
      </c>
      <c r="X15" s="5">
        <v>4</v>
      </c>
      <c r="Y15" s="5">
        <v>0</v>
      </c>
      <c r="Z15" s="5">
        <v>3</v>
      </c>
      <c r="AA15" s="5">
        <v>6</v>
      </c>
      <c r="AB15" s="5">
        <v>1</v>
      </c>
      <c r="AC15" s="5">
        <v>1</v>
      </c>
      <c r="AD15" s="5">
        <v>7</v>
      </c>
      <c r="AE15" s="5">
        <v>4</v>
      </c>
      <c r="AF15" s="5">
        <f t="shared" si="10"/>
        <v>8</v>
      </c>
      <c r="AG15" s="5">
        <f t="shared" si="1"/>
        <v>10</v>
      </c>
      <c r="AH15" s="5">
        <f t="shared" si="2"/>
        <v>5</v>
      </c>
      <c r="AI15" s="5">
        <f t="shared" si="11"/>
        <v>24</v>
      </c>
      <c r="AJ15" s="5">
        <f t="shared" si="12"/>
        <v>13</v>
      </c>
      <c r="AK15" s="5">
        <f t="shared" si="13"/>
        <v>13</v>
      </c>
      <c r="AL15" s="5">
        <f t="shared" si="14"/>
        <v>23</v>
      </c>
      <c r="AM15" s="5">
        <f t="shared" si="15"/>
        <v>50</v>
      </c>
      <c r="AN15" s="5">
        <f t="shared" si="3"/>
        <v>0</v>
      </c>
      <c r="AO15" s="5">
        <f t="shared" si="4"/>
        <v>0</v>
      </c>
      <c r="AP15" s="5">
        <f t="shared" si="5"/>
        <v>0</v>
      </c>
      <c r="AQ15" s="5">
        <f t="shared" si="6"/>
        <v>0</v>
      </c>
    </row>
    <row r="16" spans="1:43" x14ac:dyDescent="0.3">
      <c r="A16" s="71">
        <v>2202</v>
      </c>
      <c r="B16" s="73" t="s">
        <v>431</v>
      </c>
      <c r="C16" s="72">
        <v>1</v>
      </c>
      <c r="D16" s="72">
        <v>1</v>
      </c>
      <c r="E16" s="72">
        <v>4</v>
      </c>
      <c r="F16" s="72">
        <v>0</v>
      </c>
      <c r="G16" s="72">
        <v>1</v>
      </c>
      <c r="H16" s="72">
        <v>3</v>
      </c>
      <c r="I16" s="72">
        <v>0</v>
      </c>
      <c r="J16" s="72">
        <v>1</v>
      </c>
      <c r="K16" s="72">
        <v>1</v>
      </c>
      <c r="L16" s="72">
        <f t="shared" si="7"/>
        <v>4</v>
      </c>
      <c r="M16" s="72">
        <f t="shared" si="8"/>
        <v>8</v>
      </c>
      <c r="N16" s="111">
        <f t="shared" si="9"/>
        <v>0.5</v>
      </c>
      <c r="P16" s="111" t="e">
        <f t="shared" si="16"/>
        <v>#DIV/0!</v>
      </c>
      <c r="Q16" s="5">
        <f t="shared" si="0"/>
        <v>0</v>
      </c>
      <c r="R16" s="5">
        <v>2202</v>
      </c>
      <c r="S16" s="5" t="s">
        <v>431</v>
      </c>
      <c r="T16" s="5">
        <v>1</v>
      </c>
      <c r="U16" s="5">
        <v>0</v>
      </c>
      <c r="V16" s="5">
        <v>2</v>
      </c>
      <c r="W16" s="5">
        <v>1</v>
      </c>
      <c r="X16" s="5">
        <v>0</v>
      </c>
      <c r="Y16" s="5">
        <v>0</v>
      </c>
      <c r="Z16" s="5">
        <v>2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f t="shared" si="10"/>
        <v>2</v>
      </c>
      <c r="AG16" s="5">
        <f t="shared" si="1"/>
        <v>1</v>
      </c>
      <c r="AH16" s="5">
        <f t="shared" si="2"/>
        <v>1</v>
      </c>
      <c r="AI16" s="5">
        <f t="shared" si="11"/>
        <v>4</v>
      </c>
      <c r="AJ16" s="5">
        <f t="shared" si="12"/>
        <v>3</v>
      </c>
      <c r="AK16" s="5">
        <f t="shared" si="13"/>
        <v>1</v>
      </c>
      <c r="AL16" s="5">
        <f t="shared" si="14"/>
        <v>4</v>
      </c>
      <c r="AM16" s="5">
        <f t="shared" si="15"/>
        <v>8</v>
      </c>
      <c r="AN16" s="5">
        <f t="shared" si="3"/>
        <v>0</v>
      </c>
      <c r="AO16" s="5">
        <f t="shared" si="4"/>
        <v>0</v>
      </c>
      <c r="AP16" s="5">
        <f t="shared" si="5"/>
        <v>0</v>
      </c>
      <c r="AQ16" s="5">
        <f t="shared" si="6"/>
        <v>0</v>
      </c>
    </row>
    <row r="17" spans="1:43" x14ac:dyDescent="0.3">
      <c r="A17" s="71">
        <v>2203</v>
      </c>
      <c r="B17" s="73" t="s">
        <v>36</v>
      </c>
      <c r="C17" s="72">
        <v>9</v>
      </c>
      <c r="D17" s="72">
        <v>10</v>
      </c>
      <c r="E17" s="72">
        <v>30</v>
      </c>
      <c r="F17" s="72">
        <v>2</v>
      </c>
      <c r="G17" s="72">
        <v>3</v>
      </c>
      <c r="H17" s="72">
        <v>8</v>
      </c>
      <c r="I17" s="72">
        <v>4</v>
      </c>
      <c r="J17" s="72">
        <v>6</v>
      </c>
      <c r="K17" s="72">
        <v>14</v>
      </c>
      <c r="L17" s="72">
        <f t="shared" si="7"/>
        <v>34</v>
      </c>
      <c r="M17" s="72">
        <f t="shared" si="8"/>
        <v>52</v>
      </c>
      <c r="N17" s="111">
        <f t="shared" si="9"/>
        <v>0.65384615384615385</v>
      </c>
      <c r="P17" s="111" t="e">
        <f t="shared" si="16"/>
        <v>#DIV/0!</v>
      </c>
      <c r="Q17" s="5">
        <f t="shared" si="0"/>
        <v>0</v>
      </c>
      <c r="R17" s="5">
        <v>2203</v>
      </c>
      <c r="S17" s="5" t="s">
        <v>36</v>
      </c>
      <c r="T17" s="5">
        <v>9</v>
      </c>
      <c r="U17" s="5">
        <v>0</v>
      </c>
      <c r="V17" s="5">
        <v>11</v>
      </c>
      <c r="W17" s="5">
        <v>10</v>
      </c>
      <c r="X17" s="5">
        <v>2</v>
      </c>
      <c r="Y17" s="5">
        <v>0</v>
      </c>
      <c r="Z17" s="5">
        <v>3</v>
      </c>
      <c r="AA17" s="5">
        <v>3</v>
      </c>
      <c r="AB17" s="5">
        <v>4</v>
      </c>
      <c r="AC17" s="5">
        <v>0</v>
      </c>
      <c r="AD17" s="5">
        <v>4</v>
      </c>
      <c r="AE17" s="5">
        <v>6</v>
      </c>
      <c r="AF17" s="5">
        <f t="shared" si="10"/>
        <v>19</v>
      </c>
      <c r="AG17" s="5">
        <f t="shared" si="1"/>
        <v>5</v>
      </c>
      <c r="AH17" s="5">
        <f t="shared" si="2"/>
        <v>10</v>
      </c>
      <c r="AI17" s="5">
        <f t="shared" si="11"/>
        <v>30</v>
      </c>
      <c r="AJ17" s="5">
        <f t="shared" si="12"/>
        <v>8</v>
      </c>
      <c r="AK17" s="5">
        <f t="shared" si="13"/>
        <v>14</v>
      </c>
      <c r="AL17" s="5">
        <f t="shared" si="14"/>
        <v>34</v>
      </c>
      <c r="AM17" s="5">
        <f t="shared" si="15"/>
        <v>52</v>
      </c>
      <c r="AN17" s="5">
        <f t="shared" si="3"/>
        <v>0</v>
      </c>
      <c r="AO17" s="5">
        <f t="shared" si="4"/>
        <v>0</v>
      </c>
      <c r="AP17" s="5">
        <f t="shared" si="5"/>
        <v>0</v>
      </c>
      <c r="AQ17" s="5">
        <f t="shared" si="6"/>
        <v>0</v>
      </c>
    </row>
    <row r="18" spans="1:43" x14ac:dyDescent="0.3">
      <c r="A18" s="71">
        <v>2301</v>
      </c>
      <c r="B18" s="73" t="s">
        <v>39</v>
      </c>
      <c r="C18" s="72">
        <v>0</v>
      </c>
      <c r="D18" s="72">
        <v>3</v>
      </c>
      <c r="E18" s="72">
        <v>7</v>
      </c>
      <c r="F18" s="72">
        <v>3</v>
      </c>
      <c r="G18" s="72">
        <v>4</v>
      </c>
      <c r="H18" s="72">
        <v>9</v>
      </c>
      <c r="I18" s="72">
        <v>2</v>
      </c>
      <c r="J18" s="72">
        <v>4</v>
      </c>
      <c r="K18" s="72">
        <v>6</v>
      </c>
      <c r="L18" s="72">
        <f t="shared" si="7"/>
        <v>16</v>
      </c>
      <c r="M18" s="72">
        <f t="shared" si="8"/>
        <v>22</v>
      </c>
      <c r="N18" s="111">
        <f t="shared" si="9"/>
        <v>0.72727272727272729</v>
      </c>
      <c r="P18" s="111" t="e">
        <f t="shared" si="16"/>
        <v>#DIV/0!</v>
      </c>
      <c r="Q18" s="5">
        <f t="shared" si="0"/>
        <v>0</v>
      </c>
      <c r="R18" s="5">
        <v>2301</v>
      </c>
      <c r="S18" s="5" t="s">
        <v>39</v>
      </c>
      <c r="T18" s="5">
        <v>0</v>
      </c>
      <c r="U18" s="5">
        <v>0</v>
      </c>
      <c r="V18" s="5">
        <v>4</v>
      </c>
      <c r="W18" s="5">
        <v>3</v>
      </c>
      <c r="X18" s="5">
        <v>3</v>
      </c>
      <c r="Y18" s="5">
        <v>0</v>
      </c>
      <c r="Z18" s="5">
        <v>2</v>
      </c>
      <c r="AA18" s="5">
        <v>4</v>
      </c>
      <c r="AB18" s="5">
        <v>2</v>
      </c>
      <c r="AC18" s="5">
        <v>0</v>
      </c>
      <c r="AD18" s="5">
        <v>0</v>
      </c>
      <c r="AE18" s="5">
        <v>4</v>
      </c>
      <c r="AF18" s="5">
        <f t="shared" si="10"/>
        <v>3</v>
      </c>
      <c r="AG18" s="5">
        <f t="shared" si="1"/>
        <v>7</v>
      </c>
      <c r="AH18" s="5">
        <f t="shared" si="2"/>
        <v>6</v>
      </c>
      <c r="AI18" s="5">
        <f t="shared" si="11"/>
        <v>7</v>
      </c>
      <c r="AJ18" s="5">
        <f t="shared" si="12"/>
        <v>9</v>
      </c>
      <c r="AK18" s="5">
        <f t="shared" si="13"/>
        <v>6</v>
      </c>
      <c r="AL18" s="5">
        <f t="shared" si="14"/>
        <v>16</v>
      </c>
      <c r="AM18" s="5">
        <f t="shared" si="15"/>
        <v>22</v>
      </c>
      <c r="AN18" s="5">
        <f t="shared" si="3"/>
        <v>0</v>
      </c>
      <c r="AO18" s="5">
        <f t="shared" si="4"/>
        <v>0</v>
      </c>
      <c r="AP18" s="5">
        <f t="shared" si="5"/>
        <v>0</v>
      </c>
      <c r="AQ18" s="5">
        <f t="shared" si="6"/>
        <v>0</v>
      </c>
    </row>
    <row r="19" spans="1:43" x14ac:dyDescent="0.3">
      <c r="A19" s="71">
        <v>2302</v>
      </c>
      <c r="B19" s="75" t="s">
        <v>368</v>
      </c>
      <c r="C19" s="72">
        <v>0</v>
      </c>
      <c r="D19" s="72">
        <v>0</v>
      </c>
      <c r="E19" s="72">
        <v>0</v>
      </c>
      <c r="F19" s="72">
        <v>2</v>
      </c>
      <c r="G19" s="72">
        <v>0</v>
      </c>
      <c r="H19" s="72">
        <v>2</v>
      </c>
      <c r="I19" s="72">
        <v>0</v>
      </c>
      <c r="J19" s="72">
        <v>0</v>
      </c>
      <c r="K19" s="72">
        <v>0</v>
      </c>
      <c r="L19" s="72">
        <f t="shared" si="7"/>
        <v>2</v>
      </c>
      <c r="M19" s="72">
        <f t="shared" si="8"/>
        <v>2</v>
      </c>
      <c r="N19" s="111">
        <f t="shared" si="9"/>
        <v>1</v>
      </c>
      <c r="P19" s="111" t="e">
        <f t="shared" si="16"/>
        <v>#DIV/0!</v>
      </c>
      <c r="Q19" s="5">
        <f t="shared" si="0"/>
        <v>0</v>
      </c>
      <c r="R19" s="5">
        <v>2302</v>
      </c>
      <c r="S19" s="5" t="s">
        <v>368</v>
      </c>
      <c r="T19" s="5">
        <v>0</v>
      </c>
      <c r="U19" s="5">
        <v>0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f t="shared" si="10"/>
        <v>0</v>
      </c>
      <c r="AG19" s="5">
        <f t="shared" si="1"/>
        <v>2</v>
      </c>
      <c r="AH19" s="5">
        <f t="shared" si="2"/>
        <v>0</v>
      </c>
      <c r="AI19" s="5">
        <f t="shared" si="11"/>
        <v>0</v>
      </c>
      <c r="AJ19" s="5">
        <f t="shared" si="12"/>
        <v>2</v>
      </c>
      <c r="AK19" s="5">
        <f t="shared" si="13"/>
        <v>0</v>
      </c>
      <c r="AL19" s="5">
        <f t="shared" si="14"/>
        <v>2</v>
      </c>
      <c r="AM19" s="5">
        <f t="shared" si="15"/>
        <v>2</v>
      </c>
      <c r="AN19" s="5">
        <f t="shared" si="3"/>
        <v>0</v>
      </c>
      <c r="AO19" s="5">
        <f t="shared" si="4"/>
        <v>0</v>
      </c>
      <c r="AP19" s="5">
        <f t="shared" si="5"/>
        <v>0</v>
      </c>
      <c r="AQ19" s="5">
        <f t="shared" si="6"/>
        <v>0</v>
      </c>
    </row>
    <row r="20" spans="1:43" x14ac:dyDescent="0.3">
      <c r="A20" s="71">
        <v>3101</v>
      </c>
      <c r="B20" s="73" t="s">
        <v>388</v>
      </c>
      <c r="C20" s="72">
        <v>1</v>
      </c>
      <c r="D20" s="72">
        <v>13</v>
      </c>
      <c r="E20" s="72">
        <v>15</v>
      </c>
      <c r="F20" s="72">
        <v>1</v>
      </c>
      <c r="G20" s="72">
        <v>11</v>
      </c>
      <c r="H20" s="72">
        <v>13</v>
      </c>
      <c r="I20" s="72">
        <v>0</v>
      </c>
      <c r="J20" s="72">
        <v>8</v>
      </c>
      <c r="K20" s="72">
        <v>10</v>
      </c>
      <c r="L20" s="72">
        <f t="shared" si="7"/>
        <v>34</v>
      </c>
      <c r="M20" s="72">
        <f t="shared" si="8"/>
        <v>38</v>
      </c>
      <c r="N20" s="111">
        <f t="shared" si="9"/>
        <v>0.89473684210526316</v>
      </c>
      <c r="P20" s="111" t="e">
        <f t="shared" si="16"/>
        <v>#DIV/0!</v>
      </c>
      <c r="Q20" s="5">
        <f t="shared" si="0"/>
        <v>0</v>
      </c>
      <c r="R20" s="5">
        <v>3101</v>
      </c>
      <c r="S20" s="5" t="s">
        <v>388</v>
      </c>
      <c r="T20" s="5">
        <v>1</v>
      </c>
      <c r="U20" s="5">
        <v>0</v>
      </c>
      <c r="V20" s="5">
        <v>1</v>
      </c>
      <c r="W20" s="5">
        <v>13</v>
      </c>
      <c r="X20" s="5">
        <v>1</v>
      </c>
      <c r="Y20" s="5">
        <v>0</v>
      </c>
      <c r="Z20" s="5">
        <v>1</v>
      </c>
      <c r="AA20" s="5">
        <v>11</v>
      </c>
      <c r="AB20" s="5">
        <v>0</v>
      </c>
      <c r="AC20" s="5">
        <v>0</v>
      </c>
      <c r="AD20" s="5">
        <v>2</v>
      </c>
      <c r="AE20" s="5">
        <v>8</v>
      </c>
      <c r="AF20" s="5">
        <f t="shared" si="10"/>
        <v>14</v>
      </c>
      <c r="AG20" s="5">
        <f t="shared" si="1"/>
        <v>12</v>
      </c>
      <c r="AH20" s="5">
        <f t="shared" si="2"/>
        <v>8</v>
      </c>
      <c r="AI20" s="5">
        <f t="shared" si="11"/>
        <v>15</v>
      </c>
      <c r="AJ20" s="5">
        <f t="shared" si="12"/>
        <v>13</v>
      </c>
      <c r="AK20" s="5">
        <f t="shared" si="13"/>
        <v>10</v>
      </c>
      <c r="AL20" s="5">
        <f t="shared" si="14"/>
        <v>34</v>
      </c>
      <c r="AM20" s="5">
        <f t="shared" si="15"/>
        <v>38</v>
      </c>
      <c r="AN20" s="5">
        <f t="shared" si="3"/>
        <v>0</v>
      </c>
      <c r="AO20" s="5">
        <f t="shared" si="4"/>
        <v>0</v>
      </c>
      <c r="AP20" s="5">
        <f t="shared" si="5"/>
        <v>0</v>
      </c>
      <c r="AQ20" s="5">
        <f t="shared" si="6"/>
        <v>0</v>
      </c>
    </row>
    <row r="21" spans="1:43" x14ac:dyDescent="0.3">
      <c r="A21" s="71">
        <v>3102</v>
      </c>
      <c r="B21" s="73" t="s">
        <v>276</v>
      </c>
      <c r="C21" s="72">
        <v>2</v>
      </c>
      <c r="D21" s="72">
        <v>3</v>
      </c>
      <c r="E21" s="72">
        <v>5</v>
      </c>
      <c r="F21" s="72">
        <v>1</v>
      </c>
      <c r="G21" s="72">
        <v>1</v>
      </c>
      <c r="H21" s="72">
        <v>2</v>
      </c>
      <c r="I21" s="72">
        <v>0</v>
      </c>
      <c r="J21" s="72">
        <v>3</v>
      </c>
      <c r="K21" s="72">
        <v>3</v>
      </c>
      <c r="L21" s="72">
        <f t="shared" si="7"/>
        <v>10</v>
      </c>
      <c r="M21" s="72">
        <f t="shared" si="8"/>
        <v>10</v>
      </c>
      <c r="N21" s="111">
        <f t="shared" si="9"/>
        <v>1</v>
      </c>
      <c r="P21" s="111" t="e">
        <f t="shared" si="16"/>
        <v>#DIV/0!</v>
      </c>
      <c r="Q21" s="5">
        <f t="shared" si="0"/>
        <v>0</v>
      </c>
      <c r="R21" s="5">
        <v>3102</v>
      </c>
      <c r="S21" s="5" t="s">
        <v>276</v>
      </c>
      <c r="T21" s="5">
        <v>2</v>
      </c>
      <c r="U21" s="5">
        <v>0</v>
      </c>
      <c r="V21" s="5">
        <v>0</v>
      </c>
      <c r="W21" s="5">
        <v>3</v>
      </c>
      <c r="X21" s="5">
        <v>1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3</v>
      </c>
      <c r="AF21" s="5">
        <f t="shared" si="10"/>
        <v>5</v>
      </c>
      <c r="AG21" s="5">
        <f t="shared" si="1"/>
        <v>2</v>
      </c>
      <c r="AH21" s="5">
        <f t="shared" si="2"/>
        <v>3</v>
      </c>
      <c r="AI21" s="5">
        <f t="shared" si="11"/>
        <v>5</v>
      </c>
      <c r="AJ21" s="5">
        <f t="shared" si="12"/>
        <v>2</v>
      </c>
      <c r="AK21" s="5">
        <f t="shared" si="13"/>
        <v>3</v>
      </c>
      <c r="AL21" s="5">
        <f t="shared" si="14"/>
        <v>10</v>
      </c>
      <c r="AM21" s="5">
        <f t="shared" si="15"/>
        <v>10</v>
      </c>
      <c r="AN21" s="5">
        <f t="shared" si="3"/>
        <v>0</v>
      </c>
      <c r="AO21" s="5">
        <f t="shared" si="4"/>
        <v>0</v>
      </c>
      <c r="AP21" s="5">
        <f t="shared" si="5"/>
        <v>0</v>
      </c>
      <c r="AQ21" s="5">
        <f t="shared" si="6"/>
        <v>0</v>
      </c>
    </row>
    <row r="22" spans="1:43" x14ac:dyDescent="0.3">
      <c r="A22" s="71">
        <v>3103</v>
      </c>
      <c r="B22" s="73" t="s">
        <v>17</v>
      </c>
      <c r="C22" s="72">
        <v>4</v>
      </c>
      <c r="D22" s="72">
        <v>1</v>
      </c>
      <c r="E22" s="72">
        <v>6</v>
      </c>
      <c r="F22" s="72">
        <v>2</v>
      </c>
      <c r="G22" s="72">
        <v>2</v>
      </c>
      <c r="H22" s="72">
        <v>6</v>
      </c>
      <c r="I22" s="72">
        <v>2</v>
      </c>
      <c r="J22" s="72">
        <v>1</v>
      </c>
      <c r="K22" s="72">
        <v>3</v>
      </c>
      <c r="L22" s="72">
        <f t="shared" si="7"/>
        <v>12</v>
      </c>
      <c r="M22" s="72">
        <f t="shared" si="8"/>
        <v>15</v>
      </c>
      <c r="N22" s="111">
        <f t="shared" si="9"/>
        <v>0.8</v>
      </c>
      <c r="P22" s="111" t="e">
        <f t="shared" si="16"/>
        <v>#DIV/0!</v>
      </c>
      <c r="Q22" s="5">
        <f t="shared" si="0"/>
        <v>0</v>
      </c>
      <c r="R22" s="5">
        <v>3103</v>
      </c>
      <c r="S22" s="5" t="s">
        <v>17</v>
      </c>
      <c r="T22" s="5">
        <v>4</v>
      </c>
      <c r="U22" s="5">
        <v>0</v>
      </c>
      <c r="V22" s="5">
        <v>1</v>
      </c>
      <c r="W22" s="5">
        <v>1</v>
      </c>
      <c r="X22" s="5">
        <v>2</v>
      </c>
      <c r="Y22" s="5">
        <v>0</v>
      </c>
      <c r="Z22" s="5">
        <v>2</v>
      </c>
      <c r="AA22" s="5">
        <v>2</v>
      </c>
      <c r="AB22" s="5">
        <v>2</v>
      </c>
      <c r="AC22" s="5">
        <v>0</v>
      </c>
      <c r="AD22" s="5">
        <v>0</v>
      </c>
      <c r="AE22" s="5">
        <v>1</v>
      </c>
      <c r="AF22" s="5">
        <f t="shared" si="10"/>
        <v>5</v>
      </c>
      <c r="AG22" s="5">
        <f t="shared" si="1"/>
        <v>4</v>
      </c>
      <c r="AH22" s="5">
        <f t="shared" si="2"/>
        <v>3</v>
      </c>
      <c r="AI22" s="5">
        <f t="shared" si="11"/>
        <v>6</v>
      </c>
      <c r="AJ22" s="5">
        <f t="shared" si="12"/>
        <v>6</v>
      </c>
      <c r="AK22" s="5">
        <f t="shared" si="13"/>
        <v>3</v>
      </c>
      <c r="AL22" s="5">
        <f t="shared" si="14"/>
        <v>12</v>
      </c>
      <c r="AM22" s="5">
        <f t="shared" si="15"/>
        <v>15</v>
      </c>
      <c r="AN22" s="5">
        <f t="shared" si="3"/>
        <v>0</v>
      </c>
      <c r="AO22" s="5">
        <f t="shared" si="4"/>
        <v>0</v>
      </c>
      <c r="AP22" s="5">
        <f t="shared" si="5"/>
        <v>0</v>
      </c>
      <c r="AQ22" s="5">
        <f t="shared" si="6"/>
        <v>0</v>
      </c>
    </row>
    <row r="23" spans="1:43" x14ac:dyDescent="0.3">
      <c r="A23" s="71">
        <v>3201</v>
      </c>
      <c r="B23" s="72" t="s">
        <v>2</v>
      </c>
      <c r="C23" s="72">
        <v>1</v>
      </c>
      <c r="D23" s="72">
        <v>5</v>
      </c>
      <c r="E23" s="72">
        <v>6</v>
      </c>
      <c r="F23" s="72">
        <v>1</v>
      </c>
      <c r="G23" s="72">
        <v>6</v>
      </c>
      <c r="H23" s="72">
        <v>8</v>
      </c>
      <c r="I23" s="72">
        <v>2</v>
      </c>
      <c r="J23" s="72">
        <v>2</v>
      </c>
      <c r="K23" s="72">
        <v>7</v>
      </c>
      <c r="L23" s="72">
        <f t="shared" si="7"/>
        <v>17</v>
      </c>
      <c r="M23" s="72">
        <f t="shared" si="8"/>
        <v>21</v>
      </c>
      <c r="N23" s="111">
        <f t="shared" si="9"/>
        <v>0.80952380952380953</v>
      </c>
      <c r="P23" s="111" t="e">
        <f t="shared" si="16"/>
        <v>#DIV/0!</v>
      </c>
      <c r="Q23" s="5">
        <f t="shared" si="0"/>
        <v>0</v>
      </c>
      <c r="R23" s="5">
        <v>3201</v>
      </c>
      <c r="S23" s="5" t="s">
        <v>2</v>
      </c>
      <c r="T23" s="5">
        <v>1</v>
      </c>
      <c r="U23" s="5">
        <v>0</v>
      </c>
      <c r="V23" s="5">
        <v>0</v>
      </c>
      <c r="W23" s="5">
        <v>5</v>
      </c>
      <c r="X23" s="5">
        <v>1</v>
      </c>
      <c r="Y23" s="5">
        <v>0</v>
      </c>
      <c r="Z23" s="5">
        <v>1</v>
      </c>
      <c r="AA23" s="5">
        <v>6</v>
      </c>
      <c r="AB23" s="5">
        <v>2</v>
      </c>
      <c r="AC23" s="5">
        <v>0</v>
      </c>
      <c r="AD23" s="5">
        <v>3</v>
      </c>
      <c r="AE23" s="5">
        <v>2</v>
      </c>
      <c r="AF23" s="5">
        <f t="shared" si="10"/>
        <v>6</v>
      </c>
      <c r="AG23" s="5">
        <f t="shared" si="1"/>
        <v>7</v>
      </c>
      <c r="AH23" s="5">
        <f t="shared" si="2"/>
        <v>4</v>
      </c>
      <c r="AI23" s="5">
        <f t="shared" si="11"/>
        <v>6</v>
      </c>
      <c r="AJ23" s="5">
        <f t="shared" si="12"/>
        <v>8</v>
      </c>
      <c r="AK23" s="5">
        <f t="shared" si="13"/>
        <v>7</v>
      </c>
      <c r="AL23" s="5">
        <f t="shared" si="14"/>
        <v>17</v>
      </c>
      <c r="AM23" s="5">
        <f t="shared" si="15"/>
        <v>21</v>
      </c>
      <c r="AN23" s="5">
        <f t="shared" si="3"/>
        <v>0</v>
      </c>
      <c r="AO23" s="5">
        <f t="shared" si="4"/>
        <v>0</v>
      </c>
      <c r="AP23" s="5">
        <f t="shared" si="5"/>
        <v>0</v>
      </c>
      <c r="AQ23" s="5">
        <f t="shared" si="6"/>
        <v>0</v>
      </c>
    </row>
    <row r="24" spans="1:43" x14ac:dyDescent="0.3">
      <c r="A24" s="71">
        <v>3202</v>
      </c>
      <c r="B24" s="73" t="s">
        <v>283</v>
      </c>
      <c r="C24" s="72">
        <v>1</v>
      </c>
      <c r="D24" s="72">
        <v>6</v>
      </c>
      <c r="E24" s="72">
        <v>10</v>
      </c>
      <c r="F24" s="72">
        <v>1</v>
      </c>
      <c r="G24" s="72">
        <v>6</v>
      </c>
      <c r="H24" s="72">
        <v>7</v>
      </c>
      <c r="I24" s="72">
        <v>0</v>
      </c>
      <c r="J24" s="72">
        <v>4</v>
      </c>
      <c r="K24" s="72">
        <v>5</v>
      </c>
      <c r="L24" s="72">
        <f t="shared" si="7"/>
        <v>18</v>
      </c>
      <c r="M24" s="72">
        <f t="shared" si="8"/>
        <v>22</v>
      </c>
      <c r="N24" s="111">
        <f t="shared" si="9"/>
        <v>0.81818181818181823</v>
      </c>
      <c r="P24" s="111" t="e">
        <f t="shared" si="16"/>
        <v>#DIV/0!</v>
      </c>
      <c r="Q24" s="5">
        <f t="shared" si="0"/>
        <v>0</v>
      </c>
      <c r="R24" s="5">
        <v>3202</v>
      </c>
      <c r="S24" s="5" t="s">
        <v>283</v>
      </c>
      <c r="T24" s="5">
        <v>1</v>
      </c>
      <c r="U24" s="5">
        <v>0</v>
      </c>
      <c r="V24" s="5">
        <v>3</v>
      </c>
      <c r="W24" s="5">
        <v>6</v>
      </c>
      <c r="X24" s="5">
        <v>1</v>
      </c>
      <c r="Y24" s="5">
        <v>0</v>
      </c>
      <c r="Z24" s="5">
        <v>0</v>
      </c>
      <c r="AA24" s="5">
        <v>6</v>
      </c>
      <c r="AB24" s="5">
        <v>0</v>
      </c>
      <c r="AC24" s="5">
        <v>0</v>
      </c>
      <c r="AD24" s="5">
        <v>1</v>
      </c>
      <c r="AE24" s="5">
        <v>4</v>
      </c>
      <c r="AF24" s="5">
        <f t="shared" si="10"/>
        <v>7</v>
      </c>
      <c r="AG24" s="5">
        <f t="shared" si="1"/>
        <v>7</v>
      </c>
      <c r="AH24" s="5">
        <f t="shared" si="2"/>
        <v>4</v>
      </c>
      <c r="AI24" s="5">
        <f t="shared" si="11"/>
        <v>10</v>
      </c>
      <c r="AJ24" s="5">
        <f t="shared" si="12"/>
        <v>7</v>
      </c>
      <c r="AK24" s="5">
        <f t="shared" si="13"/>
        <v>5</v>
      </c>
      <c r="AL24" s="5">
        <f t="shared" si="14"/>
        <v>18</v>
      </c>
      <c r="AM24" s="5">
        <f t="shared" si="15"/>
        <v>22</v>
      </c>
      <c r="AN24" s="5">
        <f t="shared" si="3"/>
        <v>0</v>
      </c>
      <c r="AO24" s="5">
        <f t="shared" si="4"/>
        <v>0</v>
      </c>
      <c r="AP24" s="5">
        <f t="shared" si="5"/>
        <v>0</v>
      </c>
      <c r="AQ24" s="5">
        <f t="shared" si="6"/>
        <v>0</v>
      </c>
    </row>
    <row r="25" spans="1:43" x14ac:dyDescent="0.3">
      <c r="A25" s="71">
        <v>3301</v>
      </c>
      <c r="B25" s="73" t="s">
        <v>284</v>
      </c>
      <c r="C25" s="72">
        <v>2</v>
      </c>
      <c r="D25" s="72">
        <v>6</v>
      </c>
      <c r="E25" s="72">
        <v>11</v>
      </c>
      <c r="F25" s="72">
        <v>2</v>
      </c>
      <c r="G25" s="72">
        <v>6</v>
      </c>
      <c r="H25" s="72">
        <v>29</v>
      </c>
      <c r="I25" s="72">
        <v>1</v>
      </c>
      <c r="J25" s="72">
        <v>6</v>
      </c>
      <c r="K25" s="72">
        <v>12</v>
      </c>
      <c r="L25" s="72">
        <f t="shared" si="7"/>
        <v>23</v>
      </c>
      <c r="M25" s="72">
        <f t="shared" si="8"/>
        <v>52</v>
      </c>
      <c r="N25" s="111">
        <f t="shared" si="9"/>
        <v>0.44230769230769229</v>
      </c>
      <c r="P25" s="111" t="e">
        <f t="shared" si="16"/>
        <v>#DIV/0!</v>
      </c>
      <c r="Q25" s="5">
        <f t="shared" si="0"/>
        <v>0</v>
      </c>
      <c r="R25" s="5">
        <v>3301</v>
      </c>
      <c r="S25" s="5" t="s">
        <v>284</v>
      </c>
      <c r="T25" s="5">
        <v>2</v>
      </c>
      <c r="U25" s="5">
        <v>0</v>
      </c>
      <c r="V25" s="5">
        <v>3</v>
      </c>
      <c r="W25" s="5">
        <v>6</v>
      </c>
      <c r="X25" s="5">
        <v>2</v>
      </c>
      <c r="Y25" s="5">
        <v>0</v>
      </c>
      <c r="Z25" s="5">
        <v>21</v>
      </c>
      <c r="AA25" s="5">
        <v>6</v>
      </c>
      <c r="AB25" s="5">
        <v>1</v>
      </c>
      <c r="AC25" s="5">
        <v>0</v>
      </c>
      <c r="AD25" s="5">
        <v>5</v>
      </c>
      <c r="AE25" s="5">
        <v>6</v>
      </c>
      <c r="AF25" s="5">
        <f t="shared" si="10"/>
        <v>8</v>
      </c>
      <c r="AG25" s="5">
        <f t="shared" si="1"/>
        <v>8</v>
      </c>
      <c r="AH25" s="5">
        <f t="shared" si="2"/>
        <v>7</v>
      </c>
      <c r="AI25" s="5">
        <f t="shared" si="11"/>
        <v>11</v>
      </c>
      <c r="AJ25" s="5">
        <f t="shared" si="12"/>
        <v>29</v>
      </c>
      <c r="AK25" s="5">
        <f t="shared" si="13"/>
        <v>12</v>
      </c>
      <c r="AL25" s="5">
        <f t="shared" si="14"/>
        <v>23</v>
      </c>
      <c r="AM25" s="5">
        <f t="shared" si="15"/>
        <v>52</v>
      </c>
      <c r="AN25" s="5">
        <f t="shared" si="3"/>
        <v>0</v>
      </c>
      <c r="AO25" s="5">
        <f t="shared" si="4"/>
        <v>0</v>
      </c>
      <c r="AP25" s="5">
        <f t="shared" si="5"/>
        <v>0</v>
      </c>
      <c r="AQ25" s="5">
        <f t="shared" si="6"/>
        <v>0</v>
      </c>
    </row>
    <row r="26" spans="1:43" x14ac:dyDescent="0.3">
      <c r="A26" s="71">
        <v>3302</v>
      </c>
      <c r="B26" s="73" t="s">
        <v>153</v>
      </c>
      <c r="C26" s="72">
        <v>1</v>
      </c>
      <c r="D26" s="72">
        <v>2</v>
      </c>
      <c r="E26" s="72">
        <v>3</v>
      </c>
      <c r="F26" s="72">
        <v>5</v>
      </c>
      <c r="G26" s="72">
        <v>3</v>
      </c>
      <c r="H26" s="72">
        <v>9</v>
      </c>
      <c r="I26" s="72">
        <v>0</v>
      </c>
      <c r="J26" s="72">
        <v>6</v>
      </c>
      <c r="K26" s="72">
        <v>6</v>
      </c>
      <c r="L26" s="72">
        <f t="shared" si="7"/>
        <v>17</v>
      </c>
      <c r="M26" s="72">
        <f t="shared" si="8"/>
        <v>18</v>
      </c>
      <c r="N26" s="111">
        <f t="shared" si="9"/>
        <v>0.94444444444444442</v>
      </c>
      <c r="P26" s="111" t="e">
        <f t="shared" si="16"/>
        <v>#DIV/0!</v>
      </c>
      <c r="Q26" s="5">
        <f t="shared" si="0"/>
        <v>0</v>
      </c>
      <c r="R26" s="5">
        <v>3302</v>
      </c>
      <c r="S26" s="5" t="s">
        <v>153</v>
      </c>
      <c r="T26" s="5">
        <v>1</v>
      </c>
      <c r="U26" s="5">
        <v>0</v>
      </c>
      <c r="V26" s="5">
        <v>0</v>
      </c>
      <c r="W26" s="5">
        <v>2</v>
      </c>
      <c r="X26" s="5">
        <v>5</v>
      </c>
      <c r="Y26" s="5">
        <v>0</v>
      </c>
      <c r="Z26" s="5">
        <v>1</v>
      </c>
      <c r="AA26" s="5">
        <v>3</v>
      </c>
      <c r="AB26" s="5">
        <v>0</v>
      </c>
      <c r="AC26" s="5">
        <v>0</v>
      </c>
      <c r="AD26" s="5">
        <v>0</v>
      </c>
      <c r="AE26" s="5">
        <v>6</v>
      </c>
      <c r="AF26" s="5">
        <f t="shared" si="10"/>
        <v>3</v>
      </c>
      <c r="AG26" s="5">
        <f t="shared" si="1"/>
        <v>8</v>
      </c>
      <c r="AH26" s="5">
        <f t="shared" si="2"/>
        <v>6</v>
      </c>
      <c r="AI26" s="5">
        <f t="shared" si="11"/>
        <v>3</v>
      </c>
      <c r="AJ26" s="5">
        <f t="shared" si="12"/>
        <v>9</v>
      </c>
      <c r="AK26" s="5">
        <f t="shared" si="13"/>
        <v>6</v>
      </c>
      <c r="AL26" s="5">
        <f t="shared" si="14"/>
        <v>17</v>
      </c>
      <c r="AM26" s="5">
        <f t="shared" si="15"/>
        <v>18</v>
      </c>
      <c r="AN26" s="5">
        <f t="shared" si="3"/>
        <v>0</v>
      </c>
      <c r="AO26" s="5">
        <f t="shared" si="4"/>
        <v>0</v>
      </c>
      <c r="AP26" s="5">
        <f t="shared" si="5"/>
        <v>0</v>
      </c>
      <c r="AQ26" s="5">
        <f t="shared" si="6"/>
        <v>0</v>
      </c>
    </row>
    <row r="27" spans="1:43" x14ac:dyDescent="0.3">
      <c r="A27" s="71">
        <v>3303</v>
      </c>
      <c r="B27" s="73" t="s">
        <v>270</v>
      </c>
      <c r="C27" s="72">
        <v>0</v>
      </c>
      <c r="D27" s="72">
        <v>4</v>
      </c>
      <c r="E27" s="72">
        <v>5</v>
      </c>
      <c r="F27" s="72">
        <v>0</v>
      </c>
      <c r="G27" s="72">
        <v>4</v>
      </c>
      <c r="H27" s="72">
        <v>4</v>
      </c>
      <c r="I27" s="72">
        <v>0</v>
      </c>
      <c r="J27" s="72">
        <v>2</v>
      </c>
      <c r="K27" s="72">
        <v>2</v>
      </c>
      <c r="L27" s="72">
        <f t="shared" si="7"/>
        <v>10</v>
      </c>
      <c r="M27" s="72">
        <f t="shared" si="8"/>
        <v>11</v>
      </c>
      <c r="N27" s="111">
        <f t="shared" si="9"/>
        <v>0.90909090909090906</v>
      </c>
      <c r="P27" s="111" t="e">
        <f t="shared" si="16"/>
        <v>#DIV/0!</v>
      </c>
      <c r="Q27" s="5">
        <f t="shared" si="0"/>
        <v>0</v>
      </c>
      <c r="R27" s="5">
        <v>3303</v>
      </c>
      <c r="S27" s="5" t="s">
        <v>270</v>
      </c>
      <c r="T27" s="5">
        <v>0</v>
      </c>
      <c r="U27" s="5">
        <v>0</v>
      </c>
      <c r="V27" s="5">
        <v>1</v>
      </c>
      <c r="W27" s="5">
        <v>4</v>
      </c>
      <c r="X27" s="5">
        <v>0</v>
      </c>
      <c r="Y27" s="5">
        <v>0</v>
      </c>
      <c r="Z27" s="5">
        <v>0</v>
      </c>
      <c r="AA27" s="5">
        <v>4</v>
      </c>
      <c r="AB27" s="5">
        <v>0</v>
      </c>
      <c r="AC27" s="5">
        <v>0</v>
      </c>
      <c r="AD27" s="5">
        <v>0</v>
      </c>
      <c r="AE27" s="5">
        <v>2</v>
      </c>
      <c r="AF27" s="5">
        <f t="shared" si="10"/>
        <v>4</v>
      </c>
      <c r="AG27" s="5">
        <f t="shared" si="1"/>
        <v>4</v>
      </c>
      <c r="AH27" s="5">
        <f t="shared" si="2"/>
        <v>2</v>
      </c>
      <c r="AI27" s="5">
        <f t="shared" si="11"/>
        <v>5</v>
      </c>
      <c r="AJ27" s="5">
        <f t="shared" si="12"/>
        <v>4</v>
      </c>
      <c r="AK27" s="5">
        <f t="shared" si="13"/>
        <v>2</v>
      </c>
      <c r="AL27" s="5">
        <f t="shared" si="14"/>
        <v>10</v>
      </c>
      <c r="AM27" s="5">
        <f t="shared" si="15"/>
        <v>11</v>
      </c>
      <c r="AN27" s="5">
        <f t="shared" si="3"/>
        <v>0</v>
      </c>
      <c r="AO27" s="5">
        <f t="shared" si="4"/>
        <v>0</v>
      </c>
      <c r="AP27" s="5">
        <f t="shared" si="5"/>
        <v>0</v>
      </c>
      <c r="AQ27" s="5">
        <f t="shared" si="6"/>
        <v>0</v>
      </c>
    </row>
    <row r="28" spans="1:43" x14ac:dyDescent="0.3">
      <c r="A28" s="71">
        <v>3304</v>
      </c>
      <c r="B28" s="73" t="s">
        <v>50</v>
      </c>
      <c r="C28" s="72">
        <v>4</v>
      </c>
      <c r="D28" s="72">
        <v>10</v>
      </c>
      <c r="E28" s="72">
        <v>14</v>
      </c>
      <c r="F28" s="72">
        <v>2</v>
      </c>
      <c r="G28" s="72">
        <v>5</v>
      </c>
      <c r="H28" s="72">
        <v>7</v>
      </c>
      <c r="I28" s="72">
        <v>5</v>
      </c>
      <c r="J28" s="72">
        <v>4</v>
      </c>
      <c r="K28" s="72">
        <v>12</v>
      </c>
      <c r="L28" s="72">
        <f t="shared" si="7"/>
        <v>30</v>
      </c>
      <c r="M28" s="72">
        <f t="shared" si="8"/>
        <v>33</v>
      </c>
      <c r="N28" s="111">
        <f t="shared" si="9"/>
        <v>0.90909090909090906</v>
      </c>
      <c r="P28" s="111" t="e">
        <f t="shared" si="16"/>
        <v>#DIV/0!</v>
      </c>
      <c r="Q28" s="5">
        <f t="shared" si="0"/>
        <v>0</v>
      </c>
      <c r="R28" s="5">
        <v>3304</v>
      </c>
      <c r="S28" s="5" t="s">
        <v>50</v>
      </c>
      <c r="T28" s="5">
        <v>4</v>
      </c>
      <c r="U28" s="5">
        <v>0</v>
      </c>
      <c r="V28" s="5">
        <v>0</v>
      </c>
      <c r="W28" s="5">
        <v>10</v>
      </c>
      <c r="X28" s="5">
        <v>2</v>
      </c>
      <c r="Y28" s="5">
        <v>0</v>
      </c>
      <c r="Z28" s="5">
        <v>0</v>
      </c>
      <c r="AA28" s="5">
        <v>5</v>
      </c>
      <c r="AB28" s="5">
        <v>5</v>
      </c>
      <c r="AC28" s="5">
        <v>0</v>
      </c>
      <c r="AD28" s="5">
        <v>3</v>
      </c>
      <c r="AE28" s="5">
        <v>4</v>
      </c>
      <c r="AF28" s="5">
        <f t="shared" si="10"/>
        <v>14</v>
      </c>
      <c r="AG28" s="5">
        <f t="shared" si="1"/>
        <v>7</v>
      </c>
      <c r="AH28" s="5">
        <f t="shared" si="2"/>
        <v>9</v>
      </c>
      <c r="AI28" s="5">
        <f t="shared" si="11"/>
        <v>14</v>
      </c>
      <c r="AJ28" s="5">
        <f t="shared" si="12"/>
        <v>7</v>
      </c>
      <c r="AK28" s="5">
        <f t="shared" si="13"/>
        <v>12</v>
      </c>
      <c r="AL28" s="5">
        <f t="shared" si="14"/>
        <v>30</v>
      </c>
      <c r="AM28" s="5">
        <f t="shared" si="15"/>
        <v>33</v>
      </c>
      <c r="AN28" s="5">
        <f t="shared" si="3"/>
        <v>0</v>
      </c>
      <c r="AO28" s="5">
        <f t="shared" si="4"/>
        <v>0</v>
      </c>
      <c r="AP28" s="5">
        <f t="shared" si="5"/>
        <v>0</v>
      </c>
      <c r="AQ28" s="5">
        <f t="shared" si="6"/>
        <v>0</v>
      </c>
    </row>
    <row r="29" spans="1:43" x14ac:dyDescent="0.3">
      <c r="A29" s="71">
        <v>4101</v>
      </c>
      <c r="B29" s="73" t="s">
        <v>57</v>
      </c>
      <c r="C29" s="72">
        <v>6</v>
      </c>
      <c r="D29" s="72">
        <v>15</v>
      </c>
      <c r="E29" s="72">
        <v>29</v>
      </c>
      <c r="F29" s="72">
        <v>7</v>
      </c>
      <c r="G29" s="72">
        <v>13</v>
      </c>
      <c r="H29" s="72">
        <v>32</v>
      </c>
      <c r="I29" s="72">
        <v>5</v>
      </c>
      <c r="J29" s="72">
        <v>10</v>
      </c>
      <c r="K29" s="72">
        <v>21</v>
      </c>
      <c r="L29" s="72">
        <f t="shared" si="7"/>
        <v>56</v>
      </c>
      <c r="M29" s="72">
        <f t="shared" si="8"/>
        <v>82</v>
      </c>
      <c r="N29" s="111">
        <f t="shared" si="9"/>
        <v>0.68292682926829273</v>
      </c>
      <c r="P29" s="111" t="e">
        <f t="shared" si="16"/>
        <v>#DIV/0!</v>
      </c>
      <c r="Q29" s="5">
        <f t="shared" si="0"/>
        <v>0</v>
      </c>
      <c r="R29" s="5">
        <v>4101</v>
      </c>
      <c r="S29" s="5" t="s">
        <v>57</v>
      </c>
      <c r="T29" s="5">
        <v>6</v>
      </c>
      <c r="U29" s="5">
        <v>0</v>
      </c>
      <c r="V29" s="5">
        <v>8</v>
      </c>
      <c r="W29" s="5">
        <v>15</v>
      </c>
      <c r="X29" s="5">
        <v>7</v>
      </c>
      <c r="Y29" s="5">
        <v>0</v>
      </c>
      <c r="Z29" s="5">
        <v>12</v>
      </c>
      <c r="AA29" s="5">
        <v>13</v>
      </c>
      <c r="AB29" s="5">
        <v>5</v>
      </c>
      <c r="AC29" s="5">
        <v>0</v>
      </c>
      <c r="AD29" s="5">
        <v>6</v>
      </c>
      <c r="AE29" s="5">
        <v>10</v>
      </c>
      <c r="AF29" s="5">
        <f t="shared" si="10"/>
        <v>21</v>
      </c>
      <c r="AG29" s="5">
        <f t="shared" si="1"/>
        <v>20</v>
      </c>
      <c r="AH29" s="5">
        <f t="shared" si="2"/>
        <v>15</v>
      </c>
      <c r="AI29" s="5">
        <f t="shared" si="11"/>
        <v>29</v>
      </c>
      <c r="AJ29" s="5">
        <f t="shared" si="12"/>
        <v>32</v>
      </c>
      <c r="AK29" s="5">
        <f t="shared" si="13"/>
        <v>21</v>
      </c>
      <c r="AL29" s="5">
        <f t="shared" si="14"/>
        <v>56</v>
      </c>
      <c r="AM29" s="5">
        <f t="shared" si="15"/>
        <v>82</v>
      </c>
      <c r="AN29" s="5">
        <f t="shared" si="3"/>
        <v>0</v>
      </c>
      <c r="AO29" s="5">
        <f t="shared" si="4"/>
        <v>0</v>
      </c>
      <c r="AP29" s="5">
        <f t="shared" si="5"/>
        <v>0</v>
      </c>
      <c r="AQ29" s="5">
        <f t="shared" si="6"/>
        <v>0</v>
      </c>
    </row>
    <row r="30" spans="1:43" x14ac:dyDescent="0.3">
      <c r="A30" s="71">
        <v>4102</v>
      </c>
      <c r="B30" s="73" t="s">
        <v>61</v>
      </c>
      <c r="C30" s="72">
        <v>8</v>
      </c>
      <c r="D30" s="72">
        <v>28</v>
      </c>
      <c r="E30" s="72">
        <v>43</v>
      </c>
      <c r="F30" s="72">
        <v>7</v>
      </c>
      <c r="G30" s="72">
        <v>25</v>
      </c>
      <c r="H30" s="72">
        <v>42</v>
      </c>
      <c r="I30" s="72">
        <v>15</v>
      </c>
      <c r="J30" s="72">
        <v>17</v>
      </c>
      <c r="K30" s="72">
        <v>40</v>
      </c>
      <c r="L30" s="72">
        <f t="shared" si="7"/>
        <v>100</v>
      </c>
      <c r="M30" s="72">
        <f t="shared" si="8"/>
        <v>125</v>
      </c>
      <c r="N30" s="111">
        <f t="shared" si="9"/>
        <v>0.8</v>
      </c>
      <c r="P30" s="111" t="e">
        <f t="shared" si="16"/>
        <v>#DIV/0!</v>
      </c>
      <c r="Q30" s="5">
        <f t="shared" si="0"/>
        <v>0</v>
      </c>
      <c r="R30" s="5">
        <v>4102</v>
      </c>
      <c r="S30" s="5" t="s">
        <v>61</v>
      </c>
      <c r="T30" s="5">
        <v>8</v>
      </c>
      <c r="U30" s="5">
        <v>0</v>
      </c>
      <c r="V30" s="5">
        <v>7</v>
      </c>
      <c r="W30" s="5">
        <v>28</v>
      </c>
      <c r="X30" s="5">
        <v>7</v>
      </c>
      <c r="Y30" s="5">
        <v>0</v>
      </c>
      <c r="Z30" s="5">
        <v>10</v>
      </c>
      <c r="AA30" s="5">
        <v>25</v>
      </c>
      <c r="AB30" s="5">
        <v>15</v>
      </c>
      <c r="AC30" s="5">
        <v>0</v>
      </c>
      <c r="AD30" s="5">
        <v>8</v>
      </c>
      <c r="AE30" s="5">
        <v>17</v>
      </c>
      <c r="AF30" s="5">
        <f t="shared" si="10"/>
        <v>36</v>
      </c>
      <c r="AG30" s="5">
        <f t="shared" si="1"/>
        <v>32</v>
      </c>
      <c r="AH30" s="5">
        <f t="shared" si="2"/>
        <v>32</v>
      </c>
      <c r="AI30" s="5">
        <f t="shared" si="11"/>
        <v>43</v>
      </c>
      <c r="AJ30" s="5">
        <f t="shared" si="12"/>
        <v>42</v>
      </c>
      <c r="AK30" s="5">
        <f t="shared" si="13"/>
        <v>40</v>
      </c>
      <c r="AL30" s="5">
        <f t="shared" si="14"/>
        <v>100</v>
      </c>
      <c r="AM30" s="5">
        <f t="shared" si="15"/>
        <v>125</v>
      </c>
      <c r="AN30" s="5">
        <f t="shared" si="3"/>
        <v>0</v>
      </c>
      <c r="AO30" s="5">
        <f t="shared" si="4"/>
        <v>0</v>
      </c>
      <c r="AP30" s="5">
        <f t="shared" si="5"/>
        <v>0</v>
      </c>
      <c r="AQ30" s="5">
        <f t="shared" si="6"/>
        <v>0</v>
      </c>
    </row>
    <row r="31" spans="1:43" x14ac:dyDescent="0.3">
      <c r="A31" s="71">
        <v>4103</v>
      </c>
      <c r="B31" s="73" t="s">
        <v>285</v>
      </c>
      <c r="C31" s="72">
        <v>0</v>
      </c>
      <c r="D31" s="72">
        <v>8</v>
      </c>
      <c r="E31" s="72">
        <v>9</v>
      </c>
      <c r="F31" s="72">
        <v>0</v>
      </c>
      <c r="G31" s="72">
        <v>8</v>
      </c>
      <c r="H31" s="72">
        <v>8</v>
      </c>
      <c r="I31" s="72">
        <v>3</v>
      </c>
      <c r="J31" s="72">
        <v>5</v>
      </c>
      <c r="K31" s="72">
        <v>8</v>
      </c>
      <c r="L31" s="72">
        <f t="shared" si="7"/>
        <v>24</v>
      </c>
      <c r="M31" s="72">
        <f t="shared" si="8"/>
        <v>25</v>
      </c>
      <c r="N31" s="111">
        <f t="shared" si="9"/>
        <v>0.96</v>
      </c>
      <c r="P31" s="111" t="e">
        <f t="shared" si="16"/>
        <v>#DIV/0!</v>
      </c>
      <c r="Q31" s="5">
        <f t="shared" si="0"/>
        <v>0</v>
      </c>
      <c r="R31" s="5">
        <v>4103</v>
      </c>
      <c r="S31" s="5" t="s">
        <v>285</v>
      </c>
      <c r="T31" s="5">
        <v>0</v>
      </c>
      <c r="U31" s="5">
        <v>0</v>
      </c>
      <c r="V31" s="5">
        <v>1</v>
      </c>
      <c r="W31" s="5">
        <v>8</v>
      </c>
      <c r="X31" s="5">
        <v>0</v>
      </c>
      <c r="Y31" s="5">
        <v>0</v>
      </c>
      <c r="Z31" s="5">
        <v>0</v>
      </c>
      <c r="AA31" s="5">
        <v>8</v>
      </c>
      <c r="AB31" s="5">
        <v>3</v>
      </c>
      <c r="AC31" s="5">
        <v>0</v>
      </c>
      <c r="AD31" s="5">
        <v>0</v>
      </c>
      <c r="AE31" s="5">
        <v>5</v>
      </c>
      <c r="AF31" s="5">
        <f t="shared" si="10"/>
        <v>8</v>
      </c>
      <c r="AG31" s="5">
        <f t="shared" si="1"/>
        <v>8</v>
      </c>
      <c r="AH31" s="5">
        <f t="shared" si="2"/>
        <v>8</v>
      </c>
      <c r="AI31" s="5">
        <f t="shared" si="11"/>
        <v>9</v>
      </c>
      <c r="AJ31" s="5">
        <f t="shared" si="12"/>
        <v>8</v>
      </c>
      <c r="AK31" s="5">
        <f t="shared" si="13"/>
        <v>8</v>
      </c>
      <c r="AL31" s="5">
        <f t="shared" si="14"/>
        <v>24</v>
      </c>
      <c r="AM31" s="5">
        <f t="shared" si="15"/>
        <v>25</v>
      </c>
      <c r="AN31" s="5">
        <f t="shared" si="3"/>
        <v>0</v>
      </c>
      <c r="AO31" s="5">
        <f t="shared" si="4"/>
        <v>0</v>
      </c>
      <c r="AP31" s="5">
        <f t="shared" si="5"/>
        <v>0</v>
      </c>
      <c r="AQ31" s="5">
        <f t="shared" si="6"/>
        <v>0</v>
      </c>
    </row>
    <row r="32" spans="1:43" x14ac:dyDescent="0.3">
      <c r="A32" s="71">
        <v>4104</v>
      </c>
      <c r="B32" s="73" t="s">
        <v>9</v>
      </c>
      <c r="C32" s="72">
        <v>2</v>
      </c>
      <c r="D32" s="72">
        <v>8</v>
      </c>
      <c r="E32" s="72">
        <v>11</v>
      </c>
      <c r="F32" s="72">
        <v>1</v>
      </c>
      <c r="G32" s="72">
        <v>12</v>
      </c>
      <c r="H32" s="72">
        <v>13</v>
      </c>
      <c r="I32" s="72">
        <v>2</v>
      </c>
      <c r="J32" s="72">
        <v>8</v>
      </c>
      <c r="K32" s="72">
        <v>11</v>
      </c>
      <c r="L32" s="72">
        <f t="shared" si="7"/>
        <v>33</v>
      </c>
      <c r="M32" s="72">
        <f t="shared" si="8"/>
        <v>35</v>
      </c>
      <c r="N32" s="111">
        <f t="shared" si="9"/>
        <v>0.94285714285714284</v>
      </c>
      <c r="P32" s="111" t="e">
        <f t="shared" si="16"/>
        <v>#DIV/0!</v>
      </c>
      <c r="Q32" s="5">
        <f t="shared" si="0"/>
        <v>0</v>
      </c>
      <c r="R32" s="5">
        <v>4104</v>
      </c>
      <c r="S32" s="5" t="s">
        <v>9</v>
      </c>
      <c r="T32" s="5">
        <v>2</v>
      </c>
      <c r="U32" s="5">
        <v>0</v>
      </c>
      <c r="V32" s="5">
        <v>1</v>
      </c>
      <c r="W32" s="5">
        <v>8</v>
      </c>
      <c r="X32" s="5">
        <v>1</v>
      </c>
      <c r="Y32" s="5">
        <v>0</v>
      </c>
      <c r="Z32" s="5">
        <v>0</v>
      </c>
      <c r="AA32" s="5">
        <v>12</v>
      </c>
      <c r="AB32" s="5">
        <v>2</v>
      </c>
      <c r="AC32" s="5">
        <v>0</v>
      </c>
      <c r="AD32" s="5">
        <v>1</v>
      </c>
      <c r="AE32" s="5">
        <v>8</v>
      </c>
      <c r="AF32" s="5">
        <f t="shared" si="10"/>
        <v>10</v>
      </c>
      <c r="AG32" s="5">
        <f t="shared" si="1"/>
        <v>13</v>
      </c>
      <c r="AH32" s="5">
        <f t="shared" si="2"/>
        <v>10</v>
      </c>
      <c r="AI32" s="5">
        <f t="shared" si="11"/>
        <v>11</v>
      </c>
      <c r="AJ32" s="5">
        <f t="shared" si="12"/>
        <v>13</v>
      </c>
      <c r="AK32" s="5">
        <f t="shared" si="13"/>
        <v>11</v>
      </c>
      <c r="AL32" s="5">
        <f t="shared" si="14"/>
        <v>33</v>
      </c>
      <c r="AM32" s="5">
        <f t="shared" si="15"/>
        <v>35</v>
      </c>
      <c r="AN32" s="5">
        <f t="shared" si="3"/>
        <v>0</v>
      </c>
      <c r="AO32" s="5">
        <f t="shared" si="4"/>
        <v>0</v>
      </c>
      <c r="AP32" s="5">
        <f t="shared" si="5"/>
        <v>0</v>
      </c>
      <c r="AQ32" s="5">
        <f t="shared" si="6"/>
        <v>0</v>
      </c>
    </row>
    <row r="33" spans="1:43" x14ac:dyDescent="0.3">
      <c r="A33" s="71">
        <v>4105</v>
      </c>
      <c r="B33" s="73" t="s">
        <v>497</v>
      </c>
      <c r="C33" s="72">
        <v>1</v>
      </c>
      <c r="D33" s="72">
        <v>5</v>
      </c>
      <c r="E33" s="72">
        <v>9</v>
      </c>
      <c r="F33" s="72">
        <v>2</v>
      </c>
      <c r="G33" s="72">
        <v>7</v>
      </c>
      <c r="H33" s="72">
        <v>13</v>
      </c>
      <c r="I33" s="72">
        <v>3</v>
      </c>
      <c r="J33" s="72">
        <v>6</v>
      </c>
      <c r="K33" s="72">
        <v>13</v>
      </c>
      <c r="L33" s="72">
        <f t="shared" si="7"/>
        <v>24</v>
      </c>
      <c r="M33" s="72">
        <f t="shared" si="8"/>
        <v>35</v>
      </c>
      <c r="N33" s="111">
        <f t="shared" si="9"/>
        <v>0.68571428571428572</v>
      </c>
      <c r="P33" s="111" t="e">
        <f t="shared" si="16"/>
        <v>#DIV/0!</v>
      </c>
      <c r="Q33" s="5">
        <f t="shared" si="0"/>
        <v>-1</v>
      </c>
      <c r="R33" s="5">
        <v>4105</v>
      </c>
      <c r="S33" s="5" t="s">
        <v>369</v>
      </c>
      <c r="T33" s="5">
        <v>1</v>
      </c>
      <c r="U33" s="5">
        <v>0</v>
      </c>
      <c r="V33" s="5">
        <v>3</v>
      </c>
      <c r="W33" s="5">
        <v>5</v>
      </c>
      <c r="X33" s="5">
        <v>2</v>
      </c>
      <c r="Y33" s="5">
        <v>0</v>
      </c>
      <c r="Z33" s="5">
        <v>4</v>
      </c>
      <c r="AA33" s="5">
        <v>7</v>
      </c>
      <c r="AB33" s="5">
        <v>3</v>
      </c>
      <c r="AC33" s="5">
        <v>0</v>
      </c>
      <c r="AD33" s="5">
        <v>4</v>
      </c>
      <c r="AE33" s="5">
        <v>6</v>
      </c>
      <c r="AF33" s="5">
        <f t="shared" si="10"/>
        <v>6</v>
      </c>
      <c r="AG33" s="5">
        <f t="shared" si="1"/>
        <v>9</v>
      </c>
      <c r="AH33" s="5">
        <f t="shared" si="2"/>
        <v>9</v>
      </c>
      <c r="AI33" s="5">
        <f t="shared" si="11"/>
        <v>9</v>
      </c>
      <c r="AJ33" s="5">
        <f t="shared" si="12"/>
        <v>13</v>
      </c>
      <c r="AK33" s="5">
        <f t="shared" si="13"/>
        <v>13</v>
      </c>
      <c r="AL33" s="5">
        <f t="shared" si="14"/>
        <v>24</v>
      </c>
      <c r="AM33" s="5">
        <f t="shared" si="15"/>
        <v>35</v>
      </c>
      <c r="AN33" s="5">
        <f t="shared" si="3"/>
        <v>0</v>
      </c>
      <c r="AO33" s="5">
        <f t="shared" si="4"/>
        <v>0</v>
      </c>
      <c r="AP33" s="5">
        <f t="shared" si="5"/>
        <v>0</v>
      </c>
      <c r="AQ33" s="5">
        <f t="shared" si="6"/>
        <v>0</v>
      </c>
    </row>
    <row r="34" spans="1:43" x14ac:dyDescent="0.3">
      <c r="A34" s="71">
        <v>4106</v>
      </c>
      <c r="B34" s="73" t="s">
        <v>239</v>
      </c>
      <c r="C34" s="72">
        <v>2</v>
      </c>
      <c r="D34" s="72">
        <v>12</v>
      </c>
      <c r="E34" s="72">
        <v>19</v>
      </c>
      <c r="F34" s="72">
        <v>4</v>
      </c>
      <c r="G34" s="72">
        <v>13</v>
      </c>
      <c r="H34" s="72">
        <v>18</v>
      </c>
      <c r="I34" s="72">
        <v>4</v>
      </c>
      <c r="J34" s="72">
        <v>8</v>
      </c>
      <c r="K34" s="72">
        <v>15</v>
      </c>
      <c r="L34" s="72">
        <f t="shared" si="7"/>
        <v>43</v>
      </c>
      <c r="M34" s="72">
        <f t="shared" si="8"/>
        <v>52</v>
      </c>
      <c r="N34" s="111">
        <f t="shared" si="9"/>
        <v>0.82692307692307687</v>
      </c>
      <c r="P34" s="111" t="e">
        <f t="shared" si="16"/>
        <v>#DIV/0!</v>
      </c>
      <c r="Q34" s="5">
        <f t="shared" si="0"/>
        <v>0</v>
      </c>
      <c r="R34" s="5">
        <v>4106</v>
      </c>
      <c r="S34" s="5" t="s">
        <v>239</v>
      </c>
      <c r="T34" s="5">
        <v>2</v>
      </c>
      <c r="U34" s="5">
        <v>0</v>
      </c>
      <c r="V34" s="5">
        <v>5</v>
      </c>
      <c r="W34" s="5">
        <v>12</v>
      </c>
      <c r="X34" s="5">
        <v>4</v>
      </c>
      <c r="Y34" s="5">
        <v>0</v>
      </c>
      <c r="Z34" s="5">
        <v>1</v>
      </c>
      <c r="AA34" s="5">
        <v>13</v>
      </c>
      <c r="AB34" s="5">
        <v>4</v>
      </c>
      <c r="AC34" s="5">
        <v>0</v>
      </c>
      <c r="AD34" s="5">
        <v>3</v>
      </c>
      <c r="AE34" s="5">
        <v>8</v>
      </c>
      <c r="AF34" s="5">
        <f t="shared" si="10"/>
        <v>14</v>
      </c>
      <c r="AG34" s="5">
        <f t="shared" si="1"/>
        <v>17</v>
      </c>
      <c r="AH34" s="5">
        <f t="shared" si="2"/>
        <v>12</v>
      </c>
      <c r="AI34" s="5">
        <f t="shared" si="11"/>
        <v>19</v>
      </c>
      <c r="AJ34" s="5">
        <f t="shared" si="12"/>
        <v>18</v>
      </c>
      <c r="AK34" s="5">
        <f t="shared" si="13"/>
        <v>15</v>
      </c>
      <c r="AL34" s="5">
        <f t="shared" si="14"/>
        <v>43</v>
      </c>
      <c r="AM34" s="5">
        <f t="shared" si="15"/>
        <v>52</v>
      </c>
      <c r="AN34" s="5">
        <f t="shared" si="3"/>
        <v>0</v>
      </c>
      <c r="AO34" s="5">
        <f t="shared" si="4"/>
        <v>0</v>
      </c>
      <c r="AP34" s="5">
        <f t="shared" si="5"/>
        <v>0</v>
      </c>
      <c r="AQ34" s="5">
        <f t="shared" si="6"/>
        <v>0</v>
      </c>
    </row>
    <row r="35" spans="1:43" x14ac:dyDescent="0.3">
      <c r="A35" s="71">
        <v>4201</v>
      </c>
      <c r="B35" s="73" t="s">
        <v>286</v>
      </c>
      <c r="C35" s="72">
        <v>4</v>
      </c>
      <c r="D35" s="72">
        <v>13</v>
      </c>
      <c r="E35" s="72">
        <v>25</v>
      </c>
      <c r="F35" s="72">
        <v>2</v>
      </c>
      <c r="G35" s="72">
        <v>10</v>
      </c>
      <c r="H35" s="72">
        <v>16</v>
      </c>
      <c r="I35" s="72">
        <v>2</v>
      </c>
      <c r="J35" s="72">
        <v>7</v>
      </c>
      <c r="K35" s="72">
        <v>13</v>
      </c>
      <c r="L35" s="72">
        <f t="shared" si="7"/>
        <v>38</v>
      </c>
      <c r="M35" s="72">
        <f t="shared" si="8"/>
        <v>54</v>
      </c>
      <c r="N35" s="111">
        <f t="shared" si="9"/>
        <v>0.70370370370370372</v>
      </c>
      <c r="P35" s="111" t="e">
        <f t="shared" si="16"/>
        <v>#DIV/0!</v>
      </c>
      <c r="Q35" s="5">
        <f t="shared" si="0"/>
        <v>0</v>
      </c>
      <c r="R35" s="5">
        <v>4201</v>
      </c>
      <c r="S35" s="5" t="s">
        <v>286</v>
      </c>
      <c r="T35" s="5">
        <v>4</v>
      </c>
      <c r="U35" s="5">
        <v>0</v>
      </c>
      <c r="V35" s="5">
        <v>8</v>
      </c>
      <c r="W35" s="5">
        <v>13</v>
      </c>
      <c r="X35" s="5">
        <v>2</v>
      </c>
      <c r="Y35" s="5">
        <v>0</v>
      </c>
      <c r="Z35" s="5">
        <v>4</v>
      </c>
      <c r="AA35" s="5">
        <v>10</v>
      </c>
      <c r="AB35" s="5">
        <v>2</v>
      </c>
      <c r="AC35" s="5">
        <v>0</v>
      </c>
      <c r="AD35" s="5">
        <v>4</v>
      </c>
      <c r="AE35" s="5">
        <v>7</v>
      </c>
      <c r="AF35" s="5">
        <f t="shared" si="10"/>
        <v>17</v>
      </c>
      <c r="AG35" s="5">
        <f t="shared" si="1"/>
        <v>12</v>
      </c>
      <c r="AH35" s="5">
        <f t="shared" si="2"/>
        <v>9</v>
      </c>
      <c r="AI35" s="5">
        <f t="shared" si="11"/>
        <v>25</v>
      </c>
      <c r="AJ35" s="5">
        <f t="shared" si="12"/>
        <v>16</v>
      </c>
      <c r="AK35" s="5">
        <f t="shared" si="13"/>
        <v>13</v>
      </c>
      <c r="AL35" s="5">
        <f t="shared" si="14"/>
        <v>38</v>
      </c>
      <c r="AM35" s="5">
        <f t="shared" si="15"/>
        <v>54</v>
      </c>
      <c r="AN35" s="5">
        <f t="shared" si="3"/>
        <v>0</v>
      </c>
      <c r="AO35" s="5">
        <f t="shared" si="4"/>
        <v>0</v>
      </c>
      <c r="AP35" s="5">
        <f t="shared" si="5"/>
        <v>0</v>
      </c>
      <c r="AQ35" s="5">
        <f t="shared" si="6"/>
        <v>0</v>
      </c>
    </row>
    <row r="36" spans="1:43" x14ac:dyDescent="0.3">
      <c r="A36" s="71">
        <v>4202</v>
      </c>
      <c r="B36" s="73" t="s">
        <v>263</v>
      </c>
      <c r="C36" s="72">
        <v>4</v>
      </c>
      <c r="D36" s="72">
        <v>8</v>
      </c>
      <c r="E36" s="72">
        <v>13</v>
      </c>
      <c r="F36" s="72">
        <v>2</v>
      </c>
      <c r="G36" s="72">
        <v>11</v>
      </c>
      <c r="H36" s="72">
        <v>14</v>
      </c>
      <c r="I36" s="72">
        <v>2</v>
      </c>
      <c r="J36" s="72">
        <v>10</v>
      </c>
      <c r="K36" s="72">
        <v>12</v>
      </c>
      <c r="L36" s="72">
        <f t="shared" si="7"/>
        <v>37</v>
      </c>
      <c r="M36" s="72">
        <f t="shared" si="8"/>
        <v>39</v>
      </c>
      <c r="N36" s="111">
        <f t="shared" si="9"/>
        <v>0.94871794871794868</v>
      </c>
      <c r="P36" s="111" t="e">
        <f t="shared" si="16"/>
        <v>#DIV/0!</v>
      </c>
      <c r="Q36" s="5">
        <f t="shared" si="0"/>
        <v>0</v>
      </c>
      <c r="R36" s="5">
        <v>4202</v>
      </c>
      <c r="S36" s="5" t="s">
        <v>263</v>
      </c>
      <c r="T36" s="5">
        <v>4</v>
      </c>
      <c r="U36" s="5">
        <v>0</v>
      </c>
      <c r="V36" s="5">
        <v>1</v>
      </c>
      <c r="W36" s="5">
        <v>8</v>
      </c>
      <c r="X36" s="5">
        <v>2</v>
      </c>
      <c r="Y36" s="5">
        <v>0</v>
      </c>
      <c r="Z36" s="5">
        <v>1</v>
      </c>
      <c r="AA36" s="5">
        <v>11</v>
      </c>
      <c r="AB36" s="5">
        <v>2</v>
      </c>
      <c r="AC36" s="5">
        <v>0</v>
      </c>
      <c r="AD36" s="5">
        <v>0</v>
      </c>
      <c r="AE36" s="5">
        <v>10</v>
      </c>
      <c r="AF36" s="5">
        <f t="shared" si="10"/>
        <v>12</v>
      </c>
      <c r="AG36" s="5">
        <f t="shared" si="1"/>
        <v>13</v>
      </c>
      <c r="AH36" s="5">
        <f t="shared" si="2"/>
        <v>12</v>
      </c>
      <c r="AI36" s="5">
        <f t="shared" si="11"/>
        <v>13</v>
      </c>
      <c r="AJ36" s="5">
        <f t="shared" si="12"/>
        <v>14</v>
      </c>
      <c r="AK36" s="5">
        <f t="shared" si="13"/>
        <v>12</v>
      </c>
      <c r="AL36" s="5">
        <f t="shared" si="14"/>
        <v>37</v>
      </c>
      <c r="AM36" s="5">
        <f t="shared" si="15"/>
        <v>39</v>
      </c>
      <c r="AN36" s="5">
        <f t="shared" si="3"/>
        <v>0</v>
      </c>
      <c r="AO36" s="5">
        <f t="shared" si="4"/>
        <v>0</v>
      </c>
      <c r="AP36" s="5">
        <f t="shared" si="5"/>
        <v>0</v>
      </c>
      <c r="AQ36" s="5">
        <f t="shared" si="6"/>
        <v>0</v>
      </c>
    </row>
    <row r="37" spans="1:43" x14ac:dyDescent="0.3">
      <c r="A37" s="71">
        <v>4203</v>
      </c>
      <c r="B37" s="73" t="s">
        <v>27</v>
      </c>
      <c r="C37" s="72">
        <v>6</v>
      </c>
      <c r="D37" s="72">
        <v>7</v>
      </c>
      <c r="E37" s="72">
        <v>21</v>
      </c>
      <c r="F37" s="72">
        <v>1</v>
      </c>
      <c r="G37" s="72">
        <v>12</v>
      </c>
      <c r="H37" s="72">
        <v>16</v>
      </c>
      <c r="I37" s="72">
        <v>2</v>
      </c>
      <c r="J37" s="72">
        <v>13</v>
      </c>
      <c r="K37" s="72">
        <v>16</v>
      </c>
      <c r="L37" s="72">
        <f t="shared" si="7"/>
        <v>41</v>
      </c>
      <c r="M37" s="72">
        <f t="shared" si="8"/>
        <v>53</v>
      </c>
      <c r="N37" s="111">
        <f t="shared" si="9"/>
        <v>0.77358490566037741</v>
      </c>
      <c r="Q37" s="5">
        <f t="shared" si="0"/>
        <v>0</v>
      </c>
      <c r="R37" s="5">
        <v>4203</v>
      </c>
      <c r="S37" s="5" t="s">
        <v>27</v>
      </c>
      <c r="T37" s="5">
        <v>6</v>
      </c>
      <c r="U37" s="5">
        <v>0</v>
      </c>
      <c r="V37" s="5">
        <v>8</v>
      </c>
      <c r="W37" s="5">
        <v>7</v>
      </c>
      <c r="X37" s="5">
        <v>1</v>
      </c>
      <c r="Y37" s="5">
        <v>0</v>
      </c>
      <c r="Z37" s="5">
        <v>3</v>
      </c>
      <c r="AA37" s="5">
        <v>12</v>
      </c>
      <c r="AB37" s="5">
        <v>2</v>
      </c>
      <c r="AC37" s="5">
        <v>0</v>
      </c>
      <c r="AD37" s="5">
        <v>1</v>
      </c>
      <c r="AE37" s="5">
        <v>13</v>
      </c>
      <c r="AF37" s="5">
        <f t="shared" si="10"/>
        <v>13</v>
      </c>
      <c r="AG37" s="5">
        <f t="shared" si="1"/>
        <v>13</v>
      </c>
      <c r="AH37" s="5">
        <f t="shared" si="2"/>
        <v>15</v>
      </c>
      <c r="AI37" s="5">
        <f t="shared" si="11"/>
        <v>21</v>
      </c>
      <c r="AJ37" s="5">
        <f t="shared" si="12"/>
        <v>16</v>
      </c>
      <c r="AK37" s="5">
        <f t="shared" si="13"/>
        <v>16</v>
      </c>
      <c r="AL37" s="5">
        <f t="shared" si="14"/>
        <v>41</v>
      </c>
      <c r="AM37" s="5">
        <f t="shared" si="15"/>
        <v>53</v>
      </c>
      <c r="AN37" s="5">
        <f t="shared" si="3"/>
        <v>0</v>
      </c>
      <c r="AO37" s="5">
        <f t="shared" si="4"/>
        <v>0</v>
      </c>
      <c r="AP37" s="5">
        <f t="shared" si="5"/>
        <v>0</v>
      </c>
      <c r="AQ37" s="5">
        <f t="shared" si="6"/>
        <v>0</v>
      </c>
    </row>
    <row r="38" spans="1:43" x14ac:dyDescent="0.3">
      <c r="A38" s="71">
        <v>4204</v>
      </c>
      <c r="B38" s="73" t="s">
        <v>38</v>
      </c>
      <c r="C38" s="72">
        <v>2</v>
      </c>
      <c r="D38" s="72">
        <v>8</v>
      </c>
      <c r="E38" s="72">
        <v>14</v>
      </c>
      <c r="F38" s="72">
        <v>1</v>
      </c>
      <c r="G38" s="72">
        <v>6</v>
      </c>
      <c r="H38" s="72">
        <v>14</v>
      </c>
      <c r="I38" s="72">
        <v>1</v>
      </c>
      <c r="J38" s="72">
        <v>5</v>
      </c>
      <c r="K38" s="72">
        <v>8</v>
      </c>
      <c r="L38" s="72">
        <f t="shared" si="7"/>
        <v>23</v>
      </c>
      <c r="M38" s="72">
        <f t="shared" si="8"/>
        <v>36</v>
      </c>
      <c r="N38" s="111">
        <f t="shared" si="9"/>
        <v>0.63888888888888884</v>
      </c>
      <c r="Q38" s="5">
        <f t="shared" si="0"/>
        <v>0</v>
      </c>
      <c r="R38" s="5">
        <v>4204</v>
      </c>
      <c r="S38" s="5" t="s">
        <v>38</v>
      </c>
      <c r="T38" s="5">
        <v>2</v>
      </c>
      <c r="U38" s="5">
        <v>0</v>
      </c>
      <c r="V38" s="5">
        <v>4</v>
      </c>
      <c r="W38" s="5">
        <v>8</v>
      </c>
      <c r="X38" s="5">
        <v>1</v>
      </c>
      <c r="Y38" s="5">
        <v>0</v>
      </c>
      <c r="Z38" s="5">
        <v>7</v>
      </c>
      <c r="AA38" s="5">
        <v>6</v>
      </c>
      <c r="AB38" s="5">
        <v>1</v>
      </c>
      <c r="AC38" s="5">
        <v>0</v>
      </c>
      <c r="AD38" s="5">
        <v>2</v>
      </c>
      <c r="AE38" s="5">
        <v>5</v>
      </c>
      <c r="AF38" s="5">
        <f t="shared" si="10"/>
        <v>10</v>
      </c>
      <c r="AG38" s="5">
        <f t="shared" si="1"/>
        <v>7</v>
      </c>
      <c r="AH38" s="5">
        <f t="shared" si="2"/>
        <v>6</v>
      </c>
      <c r="AI38" s="5">
        <f t="shared" si="11"/>
        <v>14</v>
      </c>
      <c r="AJ38" s="5">
        <f t="shared" si="12"/>
        <v>14</v>
      </c>
      <c r="AK38" s="5">
        <f t="shared" si="13"/>
        <v>8</v>
      </c>
      <c r="AL38" s="5">
        <f t="shared" si="14"/>
        <v>23</v>
      </c>
      <c r="AM38" s="5">
        <f t="shared" si="15"/>
        <v>36</v>
      </c>
      <c r="AN38" s="5">
        <f t="shared" si="3"/>
        <v>0</v>
      </c>
      <c r="AO38" s="5">
        <f t="shared" si="4"/>
        <v>0</v>
      </c>
      <c r="AP38" s="5">
        <f t="shared" si="5"/>
        <v>0</v>
      </c>
      <c r="AQ38" s="5">
        <f t="shared" si="6"/>
        <v>0</v>
      </c>
    </row>
    <row r="39" spans="1:43" x14ac:dyDescent="0.3">
      <c r="A39" s="71">
        <v>4301</v>
      </c>
      <c r="B39" s="73" t="s">
        <v>119</v>
      </c>
      <c r="C39" s="72">
        <v>1</v>
      </c>
      <c r="D39" s="72">
        <v>13</v>
      </c>
      <c r="E39" s="72">
        <v>29</v>
      </c>
      <c r="F39" s="72">
        <v>4</v>
      </c>
      <c r="G39" s="72">
        <v>9</v>
      </c>
      <c r="H39" s="72">
        <v>16</v>
      </c>
      <c r="I39" s="72">
        <v>3</v>
      </c>
      <c r="J39" s="72">
        <v>6</v>
      </c>
      <c r="K39" s="72">
        <v>12</v>
      </c>
      <c r="L39" s="72">
        <f t="shared" si="7"/>
        <v>36</v>
      </c>
      <c r="M39" s="72">
        <f t="shared" si="8"/>
        <v>57</v>
      </c>
      <c r="N39" s="111">
        <f t="shared" si="9"/>
        <v>0.63157894736842102</v>
      </c>
      <c r="Q39" s="5">
        <f t="shared" si="0"/>
        <v>0</v>
      </c>
      <c r="R39" s="5">
        <v>4301</v>
      </c>
      <c r="S39" s="5" t="s">
        <v>119</v>
      </c>
      <c r="T39" s="5">
        <v>1</v>
      </c>
      <c r="U39" s="5">
        <v>0</v>
      </c>
      <c r="V39" s="5">
        <v>15</v>
      </c>
      <c r="W39" s="5">
        <v>13</v>
      </c>
      <c r="X39" s="5">
        <v>4</v>
      </c>
      <c r="Y39" s="5">
        <v>0</v>
      </c>
      <c r="Z39" s="5">
        <v>3</v>
      </c>
      <c r="AA39" s="5">
        <v>9</v>
      </c>
      <c r="AB39" s="5">
        <v>3</v>
      </c>
      <c r="AC39" s="5">
        <v>0</v>
      </c>
      <c r="AD39" s="5">
        <v>3</v>
      </c>
      <c r="AE39" s="5">
        <v>6</v>
      </c>
      <c r="AF39" s="5">
        <f t="shared" si="10"/>
        <v>14</v>
      </c>
      <c r="AG39" s="5">
        <f t="shared" si="1"/>
        <v>13</v>
      </c>
      <c r="AH39" s="5">
        <f t="shared" si="2"/>
        <v>9</v>
      </c>
      <c r="AI39" s="5">
        <f t="shared" si="11"/>
        <v>29</v>
      </c>
      <c r="AJ39" s="5">
        <f t="shared" si="12"/>
        <v>16</v>
      </c>
      <c r="AK39" s="5">
        <f t="shared" si="13"/>
        <v>12</v>
      </c>
      <c r="AL39" s="5">
        <f t="shared" si="14"/>
        <v>36</v>
      </c>
      <c r="AM39" s="5">
        <f t="shared" si="15"/>
        <v>57</v>
      </c>
      <c r="AN39" s="5">
        <f t="shared" si="3"/>
        <v>0</v>
      </c>
      <c r="AO39" s="5">
        <f t="shared" si="4"/>
        <v>0</v>
      </c>
      <c r="AP39" s="5">
        <f t="shared" si="5"/>
        <v>0</v>
      </c>
      <c r="AQ39" s="5">
        <f t="shared" si="6"/>
        <v>0</v>
      </c>
    </row>
    <row r="40" spans="1:43" x14ac:dyDescent="0.3">
      <c r="A40" s="71">
        <v>4302</v>
      </c>
      <c r="B40" s="73" t="s">
        <v>351</v>
      </c>
      <c r="C40" s="72">
        <v>3</v>
      </c>
      <c r="D40" s="72">
        <v>2</v>
      </c>
      <c r="E40" s="72">
        <v>15</v>
      </c>
      <c r="F40" s="72">
        <v>4</v>
      </c>
      <c r="G40" s="72">
        <v>5</v>
      </c>
      <c r="H40" s="72">
        <v>22</v>
      </c>
      <c r="I40" s="72">
        <v>6</v>
      </c>
      <c r="J40" s="72">
        <v>7</v>
      </c>
      <c r="K40" s="72">
        <v>14</v>
      </c>
      <c r="L40" s="72">
        <f t="shared" si="7"/>
        <v>27</v>
      </c>
      <c r="M40" s="72">
        <f t="shared" si="8"/>
        <v>51</v>
      </c>
      <c r="N40" s="111">
        <f t="shared" si="9"/>
        <v>0.52941176470588236</v>
      </c>
      <c r="Q40" s="5">
        <f t="shared" si="0"/>
        <v>0</v>
      </c>
      <c r="R40" s="5">
        <v>4302</v>
      </c>
      <c r="S40" s="5" t="s">
        <v>351</v>
      </c>
      <c r="T40" s="5">
        <v>3</v>
      </c>
      <c r="U40" s="5">
        <v>0</v>
      </c>
      <c r="V40" s="5">
        <v>10</v>
      </c>
      <c r="W40" s="5">
        <v>2</v>
      </c>
      <c r="X40" s="5">
        <v>4</v>
      </c>
      <c r="Y40" s="5">
        <v>0</v>
      </c>
      <c r="Z40" s="5">
        <v>13</v>
      </c>
      <c r="AA40" s="5">
        <v>5</v>
      </c>
      <c r="AB40" s="5">
        <v>6</v>
      </c>
      <c r="AC40" s="5">
        <v>0</v>
      </c>
      <c r="AD40" s="5">
        <v>1</v>
      </c>
      <c r="AE40" s="5">
        <v>7</v>
      </c>
      <c r="AF40" s="5">
        <f t="shared" si="10"/>
        <v>5</v>
      </c>
      <c r="AG40" s="5">
        <f t="shared" si="1"/>
        <v>9</v>
      </c>
      <c r="AH40" s="5">
        <f t="shared" si="2"/>
        <v>13</v>
      </c>
      <c r="AI40" s="5">
        <f t="shared" si="11"/>
        <v>15</v>
      </c>
      <c r="AJ40" s="5">
        <f t="shared" si="12"/>
        <v>22</v>
      </c>
      <c r="AK40" s="5">
        <f t="shared" si="13"/>
        <v>14</v>
      </c>
      <c r="AL40" s="5">
        <f t="shared" si="14"/>
        <v>27</v>
      </c>
      <c r="AM40" s="5">
        <f t="shared" si="15"/>
        <v>51</v>
      </c>
      <c r="AN40" s="5">
        <f t="shared" si="3"/>
        <v>0</v>
      </c>
      <c r="AO40" s="5">
        <f t="shared" si="4"/>
        <v>0</v>
      </c>
      <c r="AP40" s="5">
        <f t="shared" si="5"/>
        <v>0</v>
      </c>
      <c r="AQ40" s="5">
        <f t="shared" si="6"/>
        <v>0</v>
      </c>
    </row>
    <row r="41" spans="1:43" x14ac:dyDescent="0.3">
      <c r="A41" s="71">
        <v>4303</v>
      </c>
      <c r="B41" s="72" t="s">
        <v>15</v>
      </c>
      <c r="C41" s="72">
        <v>2</v>
      </c>
      <c r="D41" s="72">
        <v>18</v>
      </c>
      <c r="E41" s="72">
        <v>21</v>
      </c>
      <c r="F41" s="72">
        <v>1</v>
      </c>
      <c r="G41" s="72">
        <v>11</v>
      </c>
      <c r="H41" s="72">
        <v>14</v>
      </c>
      <c r="I41" s="72">
        <v>0</v>
      </c>
      <c r="J41" s="72">
        <v>10</v>
      </c>
      <c r="K41" s="72">
        <v>10</v>
      </c>
      <c r="L41" s="72">
        <f t="shared" si="7"/>
        <v>42</v>
      </c>
      <c r="M41" s="72">
        <f t="shared" si="8"/>
        <v>45</v>
      </c>
      <c r="N41" s="111">
        <f t="shared" si="9"/>
        <v>0.93333333333333335</v>
      </c>
      <c r="Q41" s="5">
        <f t="shared" si="0"/>
        <v>0</v>
      </c>
      <c r="R41" s="5">
        <v>4303</v>
      </c>
      <c r="S41" s="5" t="s">
        <v>15</v>
      </c>
      <c r="T41" s="5">
        <v>2</v>
      </c>
      <c r="U41" s="5">
        <v>0</v>
      </c>
      <c r="V41" s="5">
        <v>1</v>
      </c>
      <c r="W41" s="5">
        <v>18</v>
      </c>
      <c r="X41" s="5">
        <v>1</v>
      </c>
      <c r="Y41" s="5">
        <v>0</v>
      </c>
      <c r="Z41" s="5">
        <v>2</v>
      </c>
      <c r="AA41" s="5">
        <v>11</v>
      </c>
      <c r="AB41" s="5">
        <v>0</v>
      </c>
      <c r="AC41" s="5">
        <v>0</v>
      </c>
      <c r="AD41" s="5">
        <v>0</v>
      </c>
      <c r="AE41" s="5">
        <v>10</v>
      </c>
      <c r="AF41" s="5">
        <f t="shared" si="10"/>
        <v>20</v>
      </c>
      <c r="AG41" s="5">
        <f t="shared" si="1"/>
        <v>12</v>
      </c>
      <c r="AH41" s="5">
        <f t="shared" si="2"/>
        <v>10</v>
      </c>
      <c r="AI41" s="5">
        <f t="shared" si="11"/>
        <v>21</v>
      </c>
      <c r="AJ41" s="5">
        <f t="shared" si="12"/>
        <v>14</v>
      </c>
      <c r="AK41" s="5">
        <f t="shared" si="13"/>
        <v>10</v>
      </c>
      <c r="AL41" s="5">
        <f t="shared" si="14"/>
        <v>42</v>
      </c>
      <c r="AM41" s="5">
        <f t="shared" si="15"/>
        <v>45</v>
      </c>
      <c r="AN41" s="5">
        <f t="shared" si="3"/>
        <v>0</v>
      </c>
      <c r="AO41" s="5">
        <f t="shared" si="4"/>
        <v>0</v>
      </c>
      <c r="AP41" s="5">
        <f t="shared" si="5"/>
        <v>0</v>
      </c>
      <c r="AQ41" s="5">
        <f t="shared" si="6"/>
        <v>0</v>
      </c>
    </row>
    <row r="42" spans="1:43" x14ac:dyDescent="0.3">
      <c r="A42" s="71">
        <v>4304</v>
      </c>
      <c r="B42" s="73" t="s">
        <v>275</v>
      </c>
      <c r="C42" s="72">
        <v>1</v>
      </c>
      <c r="D42" s="72">
        <v>9</v>
      </c>
      <c r="E42" s="72">
        <v>15</v>
      </c>
      <c r="F42" s="72">
        <v>2</v>
      </c>
      <c r="G42" s="72">
        <v>8</v>
      </c>
      <c r="H42" s="72">
        <v>13</v>
      </c>
      <c r="I42" s="72">
        <v>1</v>
      </c>
      <c r="J42" s="72">
        <v>5</v>
      </c>
      <c r="K42" s="72">
        <v>7</v>
      </c>
      <c r="L42" s="72">
        <f t="shared" si="7"/>
        <v>26</v>
      </c>
      <c r="M42" s="72">
        <f t="shared" si="8"/>
        <v>35</v>
      </c>
      <c r="N42" s="111">
        <f t="shared" si="9"/>
        <v>0.74285714285714288</v>
      </c>
      <c r="Q42" s="5">
        <f t="shared" si="0"/>
        <v>0</v>
      </c>
      <c r="R42" s="5">
        <v>4304</v>
      </c>
      <c r="S42" s="5" t="s">
        <v>275</v>
      </c>
      <c r="T42" s="5">
        <v>1</v>
      </c>
      <c r="U42" s="5">
        <v>0</v>
      </c>
      <c r="V42" s="5">
        <v>5</v>
      </c>
      <c r="W42" s="5">
        <v>9</v>
      </c>
      <c r="X42" s="5">
        <v>2</v>
      </c>
      <c r="Y42" s="5">
        <v>0</v>
      </c>
      <c r="Z42" s="5">
        <v>3</v>
      </c>
      <c r="AA42" s="5">
        <v>8</v>
      </c>
      <c r="AB42" s="5">
        <v>1</v>
      </c>
      <c r="AC42" s="5">
        <v>0</v>
      </c>
      <c r="AD42" s="5">
        <v>1</v>
      </c>
      <c r="AE42" s="5">
        <v>5</v>
      </c>
      <c r="AF42" s="5">
        <f t="shared" si="10"/>
        <v>10</v>
      </c>
      <c r="AG42" s="5">
        <f t="shared" si="1"/>
        <v>10</v>
      </c>
      <c r="AH42" s="5">
        <f t="shared" si="2"/>
        <v>6</v>
      </c>
      <c r="AI42" s="5">
        <f t="shared" si="11"/>
        <v>15</v>
      </c>
      <c r="AJ42" s="5">
        <f t="shared" si="12"/>
        <v>13</v>
      </c>
      <c r="AK42" s="5">
        <f t="shared" si="13"/>
        <v>7</v>
      </c>
      <c r="AL42" s="5">
        <f t="shared" si="14"/>
        <v>26</v>
      </c>
      <c r="AM42" s="5">
        <f t="shared" si="15"/>
        <v>35</v>
      </c>
      <c r="AN42" s="5">
        <f t="shared" si="3"/>
        <v>0</v>
      </c>
      <c r="AO42" s="5">
        <f t="shared" si="4"/>
        <v>0</v>
      </c>
      <c r="AP42" s="5">
        <f t="shared" si="5"/>
        <v>0</v>
      </c>
      <c r="AQ42" s="5">
        <f t="shared" si="6"/>
        <v>0</v>
      </c>
    </row>
    <row r="43" spans="1:43" x14ac:dyDescent="0.3">
      <c r="A43" s="71">
        <v>4305</v>
      </c>
      <c r="B43" s="73" t="s">
        <v>430</v>
      </c>
      <c r="C43" s="72">
        <v>4</v>
      </c>
      <c r="D43" s="72">
        <v>7</v>
      </c>
      <c r="E43" s="72">
        <v>16</v>
      </c>
      <c r="F43" s="72">
        <v>1</v>
      </c>
      <c r="G43" s="72">
        <v>10</v>
      </c>
      <c r="H43" s="72">
        <v>14</v>
      </c>
      <c r="I43" s="72">
        <v>2</v>
      </c>
      <c r="J43" s="72">
        <v>7</v>
      </c>
      <c r="K43" s="72">
        <v>13</v>
      </c>
      <c r="L43" s="72">
        <f t="shared" si="7"/>
        <v>31</v>
      </c>
      <c r="M43" s="72">
        <f t="shared" si="8"/>
        <v>43</v>
      </c>
      <c r="N43" s="111">
        <f t="shared" si="9"/>
        <v>0.72093023255813948</v>
      </c>
      <c r="Q43" s="5">
        <f t="shared" si="0"/>
        <v>0</v>
      </c>
      <c r="R43" s="5">
        <v>4305</v>
      </c>
      <c r="S43" s="5" t="s">
        <v>430</v>
      </c>
      <c r="T43" s="5">
        <v>4</v>
      </c>
      <c r="U43" s="5">
        <v>0</v>
      </c>
      <c r="V43" s="5">
        <v>5</v>
      </c>
      <c r="W43" s="5">
        <v>7</v>
      </c>
      <c r="X43" s="5">
        <v>1</v>
      </c>
      <c r="Y43" s="5">
        <v>0</v>
      </c>
      <c r="Z43" s="5">
        <v>3</v>
      </c>
      <c r="AA43" s="5">
        <v>10</v>
      </c>
      <c r="AB43" s="5">
        <v>2</v>
      </c>
      <c r="AC43" s="5">
        <v>0</v>
      </c>
      <c r="AD43" s="5">
        <v>4</v>
      </c>
      <c r="AE43" s="5">
        <v>7</v>
      </c>
      <c r="AF43" s="5">
        <f t="shared" si="10"/>
        <v>11</v>
      </c>
      <c r="AG43" s="5">
        <f t="shared" si="1"/>
        <v>11</v>
      </c>
      <c r="AH43" s="5">
        <f t="shared" si="2"/>
        <v>9</v>
      </c>
      <c r="AI43" s="5">
        <f t="shared" si="11"/>
        <v>16</v>
      </c>
      <c r="AJ43" s="5">
        <f t="shared" si="12"/>
        <v>14</v>
      </c>
      <c r="AK43" s="5">
        <f t="shared" si="13"/>
        <v>13</v>
      </c>
      <c r="AL43" s="5">
        <f t="shared" si="14"/>
        <v>31</v>
      </c>
      <c r="AM43" s="5">
        <f t="shared" si="15"/>
        <v>43</v>
      </c>
      <c r="AN43" s="5">
        <f t="shared" si="3"/>
        <v>0</v>
      </c>
      <c r="AO43" s="5">
        <f t="shared" si="4"/>
        <v>0</v>
      </c>
      <c r="AP43" s="5">
        <f t="shared" si="5"/>
        <v>0</v>
      </c>
      <c r="AQ43" s="5">
        <f t="shared" si="6"/>
        <v>0</v>
      </c>
    </row>
    <row r="44" spans="1:43" x14ac:dyDescent="0.3">
      <c r="A44" s="71">
        <v>5101</v>
      </c>
      <c r="B44" s="73" t="s">
        <v>429</v>
      </c>
      <c r="C44" s="72">
        <v>10</v>
      </c>
      <c r="D44" s="72">
        <v>43</v>
      </c>
      <c r="E44" s="72">
        <v>76</v>
      </c>
      <c r="F44" s="72">
        <v>6</v>
      </c>
      <c r="G44" s="72">
        <v>35</v>
      </c>
      <c r="H44" s="72">
        <v>43</v>
      </c>
      <c r="I44" s="72">
        <v>12</v>
      </c>
      <c r="J44" s="72">
        <v>24</v>
      </c>
      <c r="K44" s="72">
        <v>46</v>
      </c>
      <c r="L44" s="72">
        <f t="shared" si="7"/>
        <v>130</v>
      </c>
      <c r="M44" s="72">
        <f t="shared" si="8"/>
        <v>165</v>
      </c>
      <c r="N44" s="111">
        <f t="shared" si="9"/>
        <v>0.78787878787878785</v>
      </c>
      <c r="Q44" s="5">
        <f t="shared" si="0"/>
        <v>0</v>
      </c>
      <c r="R44" s="5">
        <v>5101</v>
      </c>
      <c r="S44" s="5" t="s">
        <v>429</v>
      </c>
      <c r="T44" s="5">
        <v>10</v>
      </c>
      <c r="U44" s="5">
        <v>0</v>
      </c>
      <c r="V44" s="5">
        <v>23</v>
      </c>
      <c r="W44" s="5">
        <v>43</v>
      </c>
      <c r="X44" s="5">
        <v>6</v>
      </c>
      <c r="Y44" s="5">
        <v>0</v>
      </c>
      <c r="Z44" s="5">
        <v>2</v>
      </c>
      <c r="AA44" s="5">
        <v>35</v>
      </c>
      <c r="AB44" s="5">
        <v>12</v>
      </c>
      <c r="AC44" s="5">
        <v>4</v>
      </c>
      <c r="AD44" s="5">
        <v>6</v>
      </c>
      <c r="AE44" s="5">
        <v>24</v>
      </c>
      <c r="AF44" s="5">
        <f t="shared" si="10"/>
        <v>53</v>
      </c>
      <c r="AG44" s="5">
        <f t="shared" si="1"/>
        <v>41</v>
      </c>
      <c r="AH44" s="5">
        <f t="shared" si="2"/>
        <v>36</v>
      </c>
      <c r="AI44" s="5">
        <f t="shared" si="11"/>
        <v>76</v>
      </c>
      <c r="AJ44" s="5">
        <f t="shared" si="12"/>
        <v>43</v>
      </c>
      <c r="AK44" s="5">
        <f t="shared" si="13"/>
        <v>46</v>
      </c>
      <c r="AL44" s="5">
        <f t="shared" si="14"/>
        <v>130</v>
      </c>
      <c r="AM44" s="5">
        <f t="shared" si="15"/>
        <v>165</v>
      </c>
      <c r="AN44" s="5">
        <f t="shared" si="3"/>
        <v>0</v>
      </c>
      <c r="AO44" s="5">
        <f t="shared" si="4"/>
        <v>0</v>
      </c>
      <c r="AP44" s="5">
        <f t="shared" si="5"/>
        <v>0</v>
      </c>
      <c r="AQ44" s="5">
        <f t="shared" si="6"/>
        <v>0</v>
      </c>
    </row>
    <row r="45" spans="1:43" x14ac:dyDescent="0.3">
      <c r="A45" s="71">
        <v>5102</v>
      </c>
      <c r="B45" s="73" t="s">
        <v>223</v>
      </c>
      <c r="C45" s="72">
        <v>4</v>
      </c>
      <c r="D45" s="72">
        <v>5</v>
      </c>
      <c r="E45" s="72">
        <v>12</v>
      </c>
      <c r="F45" s="72">
        <v>0</v>
      </c>
      <c r="G45" s="72">
        <v>4</v>
      </c>
      <c r="H45" s="72">
        <v>4</v>
      </c>
      <c r="I45" s="72">
        <v>0</v>
      </c>
      <c r="J45" s="72">
        <v>3</v>
      </c>
      <c r="K45" s="72">
        <v>3</v>
      </c>
      <c r="L45" s="72">
        <f t="shared" si="7"/>
        <v>16</v>
      </c>
      <c r="M45" s="72">
        <f t="shared" si="8"/>
        <v>19</v>
      </c>
      <c r="N45" s="111">
        <f t="shared" si="9"/>
        <v>0.84210526315789469</v>
      </c>
      <c r="Q45" s="5">
        <f t="shared" si="0"/>
        <v>0</v>
      </c>
      <c r="R45" s="5">
        <v>5102</v>
      </c>
      <c r="S45" s="5" t="s">
        <v>223</v>
      </c>
      <c r="T45" s="5">
        <v>4</v>
      </c>
      <c r="U45" s="5">
        <v>0</v>
      </c>
      <c r="V45" s="5">
        <v>3</v>
      </c>
      <c r="W45" s="5">
        <v>5</v>
      </c>
      <c r="X45" s="5">
        <v>0</v>
      </c>
      <c r="Y45" s="5">
        <v>0</v>
      </c>
      <c r="Z45" s="5">
        <v>0</v>
      </c>
      <c r="AA45" s="5">
        <v>4</v>
      </c>
      <c r="AB45" s="5">
        <v>0</v>
      </c>
      <c r="AC45" s="5">
        <v>0</v>
      </c>
      <c r="AD45" s="5">
        <v>0</v>
      </c>
      <c r="AE45" s="5">
        <v>3</v>
      </c>
      <c r="AF45" s="5">
        <f t="shared" si="10"/>
        <v>9</v>
      </c>
      <c r="AG45" s="5">
        <f t="shared" si="1"/>
        <v>4</v>
      </c>
      <c r="AH45" s="5">
        <f t="shared" si="2"/>
        <v>3</v>
      </c>
      <c r="AI45" s="5">
        <f t="shared" si="11"/>
        <v>12</v>
      </c>
      <c r="AJ45" s="5">
        <f t="shared" si="12"/>
        <v>4</v>
      </c>
      <c r="AK45" s="5">
        <f t="shared" si="13"/>
        <v>3</v>
      </c>
      <c r="AL45" s="5">
        <f t="shared" si="14"/>
        <v>16</v>
      </c>
      <c r="AM45" s="5">
        <f t="shared" si="15"/>
        <v>19</v>
      </c>
      <c r="AN45" s="5">
        <f t="shared" si="3"/>
        <v>0</v>
      </c>
      <c r="AO45" s="5">
        <f t="shared" si="4"/>
        <v>0</v>
      </c>
      <c r="AP45" s="5">
        <f t="shared" si="5"/>
        <v>0</v>
      </c>
      <c r="AQ45" s="5">
        <f t="shared" si="6"/>
        <v>0</v>
      </c>
    </row>
    <row r="46" spans="1:43" x14ac:dyDescent="0.3">
      <c r="A46" s="71">
        <v>5103</v>
      </c>
      <c r="B46" s="73" t="s">
        <v>428</v>
      </c>
      <c r="C46" s="72">
        <v>2</v>
      </c>
      <c r="D46" s="72">
        <v>4</v>
      </c>
      <c r="E46" s="72">
        <v>10</v>
      </c>
      <c r="F46" s="72">
        <v>7</v>
      </c>
      <c r="G46" s="72">
        <v>9</v>
      </c>
      <c r="H46" s="72">
        <v>19</v>
      </c>
      <c r="I46" s="72">
        <v>1</v>
      </c>
      <c r="J46" s="72">
        <v>9</v>
      </c>
      <c r="K46" s="72">
        <v>10</v>
      </c>
      <c r="L46" s="72">
        <f t="shared" si="7"/>
        <v>32</v>
      </c>
      <c r="M46" s="72">
        <f t="shared" si="8"/>
        <v>39</v>
      </c>
      <c r="N46" s="111">
        <f t="shared" si="9"/>
        <v>0.82051282051282048</v>
      </c>
      <c r="Q46" s="5">
        <f t="shared" si="0"/>
        <v>0</v>
      </c>
      <c r="R46" s="5">
        <v>5103</v>
      </c>
      <c r="S46" s="5" t="s">
        <v>428</v>
      </c>
      <c r="T46" s="5">
        <v>2</v>
      </c>
      <c r="U46" s="5">
        <v>0</v>
      </c>
      <c r="V46" s="5">
        <v>4</v>
      </c>
      <c r="W46" s="5">
        <v>4</v>
      </c>
      <c r="X46" s="5">
        <v>7</v>
      </c>
      <c r="Y46" s="5">
        <v>0</v>
      </c>
      <c r="Z46" s="5">
        <v>3</v>
      </c>
      <c r="AA46" s="5">
        <v>9</v>
      </c>
      <c r="AB46" s="5">
        <v>1</v>
      </c>
      <c r="AC46" s="5">
        <v>0</v>
      </c>
      <c r="AD46" s="5">
        <v>0</v>
      </c>
      <c r="AE46" s="5">
        <v>9</v>
      </c>
      <c r="AF46" s="5">
        <f t="shared" si="10"/>
        <v>6</v>
      </c>
      <c r="AG46" s="5">
        <f t="shared" si="1"/>
        <v>16</v>
      </c>
      <c r="AH46" s="5">
        <f t="shared" si="2"/>
        <v>10</v>
      </c>
      <c r="AI46" s="5">
        <f t="shared" si="11"/>
        <v>10</v>
      </c>
      <c r="AJ46" s="5">
        <f t="shared" si="12"/>
        <v>19</v>
      </c>
      <c r="AK46" s="5">
        <f t="shared" si="13"/>
        <v>10</v>
      </c>
      <c r="AL46" s="5">
        <f t="shared" si="14"/>
        <v>32</v>
      </c>
      <c r="AM46" s="5">
        <f t="shared" si="15"/>
        <v>39</v>
      </c>
      <c r="AN46" s="5">
        <f t="shared" si="3"/>
        <v>0</v>
      </c>
      <c r="AO46" s="5">
        <f t="shared" si="4"/>
        <v>0</v>
      </c>
      <c r="AP46" s="5">
        <f t="shared" si="5"/>
        <v>0</v>
      </c>
      <c r="AQ46" s="5">
        <f t="shared" si="6"/>
        <v>0</v>
      </c>
    </row>
    <row r="47" spans="1:43" x14ac:dyDescent="0.3">
      <c r="A47" s="71">
        <v>5104</v>
      </c>
      <c r="B47" s="73" t="s">
        <v>352</v>
      </c>
      <c r="C47" s="72">
        <v>4</v>
      </c>
      <c r="D47" s="72">
        <v>6</v>
      </c>
      <c r="E47" s="72">
        <v>12</v>
      </c>
      <c r="F47" s="72">
        <v>1</v>
      </c>
      <c r="G47" s="72">
        <v>4</v>
      </c>
      <c r="H47" s="72">
        <v>8</v>
      </c>
      <c r="I47" s="72">
        <v>2</v>
      </c>
      <c r="J47" s="72">
        <v>3</v>
      </c>
      <c r="K47" s="72">
        <v>6</v>
      </c>
      <c r="L47" s="72">
        <f t="shared" si="7"/>
        <v>20</v>
      </c>
      <c r="M47" s="72">
        <f t="shared" si="8"/>
        <v>26</v>
      </c>
      <c r="N47" s="111">
        <f t="shared" si="9"/>
        <v>0.76923076923076927</v>
      </c>
      <c r="Q47" s="5">
        <f t="shared" si="0"/>
        <v>0</v>
      </c>
      <c r="R47" s="5">
        <v>5104</v>
      </c>
      <c r="S47" s="5" t="s">
        <v>352</v>
      </c>
      <c r="T47" s="5">
        <v>4</v>
      </c>
      <c r="U47" s="5">
        <v>0</v>
      </c>
      <c r="V47" s="5">
        <v>2</v>
      </c>
      <c r="W47" s="5">
        <v>6</v>
      </c>
      <c r="X47" s="5">
        <v>1</v>
      </c>
      <c r="Y47" s="5">
        <v>0</v>
      </c>
      <c r="Z47" s="5">
        <v>3</v>
      </c>
      <c r="AA47" s="5">
        <v>4</v>
      </c>
      <c r="AB47" s="5">
        <v>2</v>
      </c>
      <c r="AC47" s="5">
        <v>0</v>
      </c>
      <c r="AD47" s="5">
        <v>1</v>
      </c>
      <c r="AE47" s="5">
        <v>3</v>
      </c>
      <c r="AF47" s="5">
        <f t="shared" si="10"/>
        <v>10</v>
      </c>
      <c r="AG47" s="5">
        <f t="shared" si="1"/>
        <v>5</v>
      </c>
      <c r="AH47" s="5">
        <f t="shared" si="2"/>
        <v>5</v>
      </c>
      <c r="AI47" s="5">
        <f t="shared" si="11"/>
        <v>12</v>
      </c>
      <c r="AJ47" s="5">
        <f t="shared" si="12"/>
        <v>8</v>
      </c>
      <c r="AK47" s="5">
        <f t="shared" si="13"/>
        <v>6</v>
      </c>
      <c r="AL47" s="5">
        <f t="shared" si="14"/>
        <v>20</v>
      </c>
      <c r="AM47" s="5">
        <f t="shared" si="15"/>
        <v>26</v>
      </c>
      <c r="AN47" s="5">
        <f t="shared" si="3"/>
        <v>0</v>
      </c>
      <c r="AO47" s="5">
        <f t="shared" si="4"/>
        <v>0</v>
      </c>
      <c r="AP47" s="5">
        <f t="shared" si="5"/>
        <v>0</v>
      </c>
      <c r="AQ47" s="5">
        <f t="shared" si="6"/>
        <v>0</v>
      </c>
    </row>
    <row r="48" spans="1:43" x14ac:dyDescent="0.3">
      <c r="A48" s="71">
        <v>5105</v>
      </c>
      <c r="B48" s="73" t="s">
        <v>370</v>
      </c>
      <c r="C48" s="72">
        <v>0</v>
      </c>
      <c r="D48" s="72">
        <v>4</v>
      </c>
      <c r="E48" s="72">
        <v>4</v>
      </c>
      <c r="F48" s="72">
        <v>1</v>
      </c>
      <c r="G48" s="72">
        <v>3</v>
      </c>
      <c r="H48" s="72">
        <v>4</v>
      </c>
      <c r="I48" s="72">
        <v>4</v>
      </c>
      <c r="J48" s="72">
        <v>2</v>
      </c>
      <c r="K48" s="72">
        <v>7</v>
      </c>
      <c r="L48" s="72">
        <f t="shared" si="7"/>
        <v>14</v>
      </c>
      <c r="M48" s="72">
        <f t="shared" si="8"/>
        <v>15</v>
      </c>
      <c r="N48" s="111">
        <f t="shared" si="9"/>
        <v>0.93333333333333335</v>
      </c>
      <c r="Q48" s="5">
        <f t="shared" si="0"/>
        <v>0</v>
      </c>
      <c r="R48" s="5">
        <v>5105</v>
      </c>
      <c r="S48" s="5" t="s">
        <v>370</v>
      </c>
      <c r="T48" s="5">
        <v>0</v>
      </c>
      <c r="U48" s="5">
        <v>0</v>
      </c>
      <c r="V48" s="5">
        <v>0</v>
      </c>
      <c r="W48" s="5">
        <v>4</v>
      </c>
      <c r="X48" s="5">
        <v>1</v>
      </c>
      <c r="Y48" s="5">
        <v>0</v>
      </c>
      <c r="Z48" s="5">
        <v>0</v>
      </c>
      <c r="AA48" s="5">
        <v>3</v>
      </c>
      <c r="AB48" s="5">
        <v>4</v>
      </c>
      <c r="AC48" s="5">
        <v>0</v>
      </c>
      <c r="AD48" s="5">
        <v>1</v>
      </c>
      <c r="AE48" s="5">
        <v>2</v>
      </c>
      <c r="AF48" s="5">
        <f t="shared" si="10"/>
        <v>4</v>
      </c>
      <c r="AG48" s="5">
        <f t="shared" si="1"/>
        <v>4</v>
      </c>
      <c r="AH48" s="5">
        <f t="shared" si="2"/>
        <v>6</v>
      </c>
      <c r="AI48" s="5">
        <f t="shared" si="11"/>
        <v>4</v>
      </c>
      <c r="AJ48" s="5">
        <f t="shared" si="12"/>
        <v>4</v>
      </c>
      <c r="AK48" s="5">
        <f t="shared" si="13"/>
        <v>7</v>
      </c>
      <c r="AL48" s="5">
        <f t="shared" si="14"/>
        <v>14</v>
      </c>
      <c r="AM48" s="5">
        <f t="shared" si="15"/>
        <v>15</v>
      </c>
      <c r="AN48" s="5">
        <f t="shared" si="3"/>
        <v>0</v>
      </c>
      <c r="AO48" s="5">
        <f t="shared" si="4"/>
        <v>0</v>
      </c>
      <c r="AP48" s="5">
        <f t="shared" si="5"/>
        <v>0</v>
      </c>
      <c r="AQ48" s="5">
        <f t="shared" si="6"/>
        <v>0</v>
      </c>
    </row>
    <row r="49" spans="1:43" x14ac:dyDescent="0.3">
      <c r="A49" s="71">
        <v>5107</v>
      </c>
      <c r="B49" s="73" t="s">
        <v>288</v>
      </c>
      <c r="C49" s="72">
        <v>5</v>
      </c>
      <c r="D49" s="72">
        <v>6</v>
      </c>
      <c r="E49" s="72">
        <v>12</v>
      </c>
      <c r="F49" s="72">
        <v>5</v>
      </c>
      <c r="G49" s="72">
        <v>12</v>
      </c>
      <c r="H49" s="72">
        <v>18</v>
      </c>
      <c r="I49" s="72">
        <v>2</v>
      </c>
      <c r="J49" s="72">
        <v>7</v>
      </c>
      <c r="K49" s="72">
        <v>10</v>
      </c>
      <c r="L49" s="72">
        <f t="shared" si="7"/>
        <v>37</v>
      </c>
      <c r="M49" s="72">
        <f t="shared" si="8"/>
        <v>40</v>
      </c>
      <c r="N49" s="111">
        <f t="shared" si="9"/>
        <v>0.92500000000000004</v>
      </c>
      <c r="Q49" s="5">
        <f t="shared" si="0"/>
        <v>0</v>
      </c>
      <c r="R49" s="5">
        <v>5107</v>
      </c>
      <c r="S49" s="5" t="s">
        <v>288</v>
      </c>
      <c r="T49" s="5">
        <v>5</v>
      </c>
      <c r="U49" s="5">
        <v>0</v>
      </c>
      <c r="V49" s="5">
        <v>1</v>
      </c>
      <c r="W49" s="5">
        <v>6</v>
      </c>
      <c r="X49" s="5">
        <v>5</v>
      </c>
      <c r="Y49" s="5">
        <v>0</v>
      </c>
      <c r="Z49" s="5">
        <v>1</v>
      </c>
      <c r="AA49" s="5">
        <v>12</v>
      </c>
      <c r="AB49" s="5">
        <v>2</v>
      </c>
      <c r="AC49" s="5">
        <v>0</v>
      </c>
      <c r="AD49" s="5">
        <v>1</v>
      </c>
      <c r="AE49" s="5">
        <v>7</v>
      </c>
      <c r="AF49" s="5">
        <f t="shared" si="10"/>
        <v>11</v>
      </c>
      <c r="AG49" s="5">
        <f t="shared" si="1"/>
        <v>17</v>
      </c>
      <c r="AH49" s="5">
        <f t="shared" si="2"/>
        <v>9</v>
      </c>
      <c r="AI49" s="5">
        <f t="shared" si="11"/>
        <v>12</v>
      </c>
      <c r="AJ49" s="5">
        <f t="shared" si="12"/>
        <v>18</v>
      </c>
      <c r="AK49" s="5">
        <f t="shared" si="13"/>
        <v>10</v>
      </c>
      <c r="AL49" s="5">
        <f t="shared" si="14"/>
        <v>37</v>
      </c>
      <c r="AM49" s="5">
        <f t="shared" si="15"/>
        <v>40</v>
      </c>
      <c r="AN49" s="5">
        <f t="shared" si="3"/>
        <v>0</v>
      </c>
      <c r="AO49" s="5">
        <f t="shared" si="4"/>
        <v>0</v>
      </c>
      <c r="AP49" s="5">
        <f t="shared" si="5"/>
        <v>0</v>
      </c>
      <c r="AQ49" s="5">
        <f t="shared" si="6"/>
        <v>0</v>
      </c>
    </row>
    <row r="50" spans="1:43" x14ac:dyDescent="0.3">
      <c r="A50" s="71">
        <v>5109</v>
      </c>
      <c r="B50" s="73" t="s">
        <v>157</v>
      </c>
      <c r="C50" s="72">
        <v>18</v>
      </c>
      <c r="D50" s="72">
        <v>31</v>
      </c>
      <c r="E50" s="72">
        <v>57</v>
      </c>
      <c r="F50" s="72">
        <v>7</v>
      </c>
      <c r="G50" s="72">
        <v>18</v>
      </c>
      <c r="H50" s="72">
        <v>25</v>
      </c>
      <c r="I50" s="72">
        <v>2</v>
      </c>
      <c r="J50" s="72">
        <v>24</v>
      </c>
      <c r="K50" s="72">
        <v>27</v>
      </c>
      <c r="L50" s="72">
        <f t="shared" si="7"/>
        <v>100</v>
      </c>
      <c r="M50" s="72">
        <f t="shared" si="8"/>
        <v>109</v>
      </c>
      <c r="N50" s="111">
        <f t="shared" si="9"/>
        <v>0.91743119266055051</v>
      </c>
      <c r="Q50" s="5">
        <f t="shared" si="0"/>
        <v>0</v>
      </c>
      <c r="R50" s="5">
        <v>5109</v>
      </c>
      <c r="S50" s="5" t="s">
        <v>157</v>
      </c>
      <c r="T50" s="5">
        <v>18</v>
      </c>
      <c r="U50" s="5">
        <v>0</v>
      </c>
      <c r="V50" s="5">
        <v>8</v>
      </c>
      <c r="W50" s="5">
        <v>31</v>
      </c>
      <c r="X50" s="5">
        <v>7</v>
      </c>
      <c r="Y50" s="5">
        <v>0</v>
      </c>
      <c r="Z50" s="5">
        <v>0</v>
      </c>
      <c r="AA50" s="5">
        <v>18</v>
      </c>
      <c r="AB50" s="5">
        <v>2</v>
      </c>
      <c r="AC50" s="5">
        <v>0</v>
      </c>
      <c r="AD50" s="5">
        <v>1</v>
      </c>
      <c r="AE50" s="5">
        <v>24</v>
      </c>
      <c r="AF50" s="5">
        <f t="shared" si="10"/>
        <v>49</v>
      </c>
      <c r="AG50" s="5">
        <f t="shared" si="1"/>
        <v>25</v>
      </c>
      <c r="AH50" s="5">
        <f t="shared" si="2"/>
        <v>26</v>
      </c>
      <c r="AI50" s="5">
        <f t="shared" si="11"/>
        <v>57</v>
      </c>
      <c r="AJ50" s="5">
        <f t="shared" si="12"/>
        <v>25</v>
      </c>
      <c r="AK50" s="5">
        <f t="shared" si="13"/>
        <v>27</v>
      </c>
      <c r="AL50" s="5">
        <f t="shared" si="14"/>
        <v>100</v>
      </c>
      <c r="AM50" s="5">
        <f t="shared" si="15"/>
        <v>109</v>
      </c>
      <c r="AN50" s="5">
        <f t="shared" si="3"/>
        <v>0</v>
      </c>
      <c r="AO50" s="5">
        <f t="shared" si="4"/>
        <v>0</v>
      </c>
      <c r="AP50" s="5">
        <f t="shared" si="5"/>
        <v>0</v>
      </c>
      <c r="AQ50" s="5">
        <f t="shared" si="6"/>
        <v>0</v>
      </c>
    </row>
    <row r="51" spans="1:43" x14ac:dyDescent="0.3">
      <c r="A51" s="71">
        <v>5201</v>
      </c>
      <c r="B51" s="73" t="s">
        <v>289</v>
      </c>
      <c r="C51" s="72">
        <v>1</v>
      </c>
      <c r="D51" s="72">
        <v>1</v>
      </c>
      <c r="E51" s="72">
        <v>4</v>
      </c>
      <c r="F51" s="72">
        <v>0</v>
      </c>
      <c r="G51" s="72">
        <v>2</v>
      </c>
      <c r="H51" s="72">
        <v>2</v>
      </c>
      <c r="I51" s="72">
        <v>0</v>
      </c>
      <c r="J51" s="72">
        <v>2</v>
      </c>
      <c r="K51" s="72">
        <v>2</v>
      </c>
      <c r="L51" s="72">
        <f t="shared" si="7"/>
        <v>6</v>
      </c>
      <c r="M51" s="72">
        <f t="shared" si="8"/>
        <v>8</v>
      </c>
      <c r="N51" s="111">
        <f t="shared" si="9"/>
        <v>0.75</v>
      </c>
      <c r="Q51" s="5">
        <f t="shared" si="0"/>
        <v>0</v>
      </c>
      <c r="R51" s="5">
        <v>5201</v>
      </c>
      <c r="S51" s="5" t="s">
        <v>289</v>
      </c>
      <c r="T51" s="5">
        <v>1</v>
      </c>
      <c r="U51" s="5">
        <v>0</v>
      </c>
      <c r="V51" s="5">
        <v>2</v>
      </c>
      <c r="W51" s="5">
        <v>1</v>
      </c>
      <c r="X51" s="5">
        <v>0</v>
      </c>
      <c r="Y51" s="5">
        <v>0</v>
      </c>
      <c r="Z51" s="5">
        <v>0</v>
      </c>
      <c r="AA51" s="5">
        <v>2</v>
      </c>
      <c r="AB51" s="5">
        <v>0</v>
      </c>
      <c r="AC51" s="5">
        <v>0</v>
      </c>
      <c r="AD51" s="5">
        <v>0</v>
      </c>
      <c r="AE51" s="5">
        <v>2</v>
      </c>
      <c r="AF51" s="5">
        <f t="shared" si="10"/>
        <v>2</v>
      </c>
      <c r="AG51" s="5">
        <f t="shared" si="1"/>
        <v>2</v>
      </c>
      <c r="AH51" s="5">
        <f t="shared" si="2"/>
        <v>2</v>
      </c>
      <c r="AI51" s="5">
        <f t="shared" si="11"/>
        <v>4</v>
      </c>
      <c r="AJ51" s="5">
        <f t="shared" si="12"/>
        <v>2</v>
      </c>
      <c r="AK51" s="5">
        <f t="shared" si="13"/>
        <v>2</v>
      </c>
      <c r="AL51" s="5">
        <f t="shared" si="14"/>
        <v>6</v>
      </c>
      <c r="AM51" s="5">
        <f t="shared" si="15"/>
        <v>8</v>
      </c>
      <c r="AN51" s="5">
        <f t="shared" si="3"/>
        <v>0</v>
      </c>
      <c r="AO51" s="5">
        <f t="shared" si="4"/>
        <v>0</v>
      </c>
      <c r="AP51" s="5">
        <f t="shared" si="5"/>
        <v>0</v>
      </c>
      <c r="AQ51" s="5">
        <f t="shared" si="6"/>
        <v>0</v>
      </c>
    </row>
    <row r="52" spans="1:43" x14ac:dyDescent="0.3">
      <c r="A52" s="71">
        <v>5301</v>
      </c>
      <c r="B52" s="73" t="s">
        <v>236</v>
      </c>
      <c r="C52" s="72">
        <v>4</v>
      </c>
      <c r="D52" s="72">
        <v>7</v>
      </c>
      <c r="E52" s="72">
        <v>23</v>
      </c>
      <c r="F52" s="72">
        <v>0</v>
      </c>
      <c r="G52" s="72">
        <v>10</v>
      </c>
      <c r="H52" s="72">
        <v>12</v>
      </c>
      <c r="I52" s="72">
        <v>0</v>
      </c>
      <c r="J52" s="72">
        <v>7</v>
      </c>
      <c r="K52" s="72">
        <v>7</v>
      </c>
      <c r="L52" s="72">
        <f t="shared" si="7"/>
        <v>28</v>
      </c>
      <c r="M52" s="72">
        <f t="shared" si="8"/>
        <v>42</v>
      </c>
      <c r="N52" s="111">
        <f t="shared" si="9"/>
        <v>0.66666666666666663</v>
      </c>
      <c r="Q52" s="5">
        <f t="shared" si="0"/>
        <v>0</v>
      </c>
      <c r="R52" s="5">
        <v>5301</v>
      </c>
      <c r="S52" s="5" t="s">
        <v>236</v>
      </c>
      <c r="T52" s="5">
        <v>4</v>
      </c>
      <c r="U52" s="5">
        <v>0</v>
      </c>
      <c r="V52" s="5">
        <v>12</v>
      </c>
      <c r="W52" s="5">
        <v>7</v>
      </c>
      <c r="X52" s="5">
        <v>0</v>
      </c>
      <c r="Y52" s="5">
        <v>0</v>
      </c>
      <c r="Z52" s="5">
        <v>2</v>
      </c>
      <c r="AA52" s="5">
        <v>10</v>
      </c>
      <c r="AB52" s="5">
        <v>0</v>
      </c>
      <c r="AC52" s="5">
        <v>0</v>
      </c>
      <c r="AD52" s="5">
        <v>0</v>
      </c>
      <c r="AE52" s="5">
        <v>7</v>
      </c>
      <c r="AF52" s="5">
        <f t="shared" si="10"/>
        <v>11</v>
      </c>
      <c r="AG52" s="5">
        <f t="shared" si="1"/>
        <v>10</v>
      </c>
      <c r="AH52" s="5">
        <f t="shared" si="2"/>
        <v>7</v>
      </c>
      <c r="AI52" s="5">
        <f t="shared" si="11"/>
        <v>23</v>
      </c>
      <c r="AJ52" s="5">
        <f t="shared" si="12"/>
        <v>12</v>
      </c>
      <c r="AK52" s="5">
        <f t="shared" si="13"/>
        <v>7</v>
      </c>
      <c r="AL52" s="5">
        <f t="shared" si="14"/>
        <v>28</v>
      </c>
      <c r="AM52" s="5">
        <f t="shared" si="15"/>
        <v>42</v>
      </c>
      <c r="AN52" s="5">
        <f t="shared" si="3"/>
        <v>0</v>
      </c>
      <c r="AO52" s="5">
        <f t="shared" si="4"/>
        <v>0</v>
      </c>
      <c r="AP52" s="5">
        <f t="shared" si="5"/>
        <v>0</v>
      </c>
      <c r="AQ52" s="5">
        <f t="shared" si="6"/>
        <v>0</v>
      </c>
    </row>
    <row r="53" spans="1:43" x14ac:dyDescent="0.3">
      <c r="A53" s="71">
        <v>5302</v>
      </c>
      <c r="B53" s="73" t="s">
        <v>231</v>
      </c>
      <c r="C53" s="72">
        <v>3</v>
      </c>
      <c r="D53" s="72">
        <v>7</v>
      </c>
      <c r="E53" s="72">
        <v>10</v>
      </c>
      <c r="F53" s="72">
        <v>3</v>
      </c>
      <c r="G53" s="72">
        <v>5</v>
      </c>
      <c r="H53" s="72">
        <v>8</v>
      </c>
      <c r="I53" s="72">
        <v>1</v>
      </c>
      <c r="J53" s="72">
        <v>2</v>
      </c>
      <c r="K53" s="72">
        <v>3</v>
      </c>
      <c r="L53" s="72">
        <f t="shared" si="7"/>
        <v>21</v>
      </c>
      <c r="M53" s="72">
        <f t="shared" si="8"/>
        <v>21</v>
      </c>
      <c r="N53" s="111">
        <f t="shared" si="9"/>
        <v>1</v>
      </c>
      <c r="Q53" s="5">
        <f t="shared" si="0"/>
        <v>0</v>
      </c>
      <c r="R53" s="5">
        <v>5302</v>
      </c>
      <c r="S53" s="5" t="s">
        <v>231</v>
      </c>
      <c r="T53" s="5">
        <v>3</v>
      </c>
      <c r="U53" s="5">
        <v>0</v>
      </c>
      <c r="V53" s="5">
        <v>0</v>
      </c>
      <c r="W53" s="5">
        <v>7</v>
      </c>
      <c r="X53" s="5">
        <v>3</v>
      </c>
      <c r="Y53" s="5">
        <v>0</v>
      </c>
      <c r="Z53" s="5">
        <v>0</v>
      </c>
      <c r="AA53" s="5">
        <v>5</v>
      </c>
      <c r="AB53" s="5">
        <v>1</v>
      </c>
      <c r="AC53" s="5">
        <v>0</v>
      </c>
      <c r="AD53" s="5">
        <v>0</v>
      </c>
      <c r="AE53" s="5">
        <v>2</v>
      </c>
      <c r="AF53" s="5">
        <f t="shared" si="10"/>
        <v>10</v>
      </c>
      <c r="AG53" s="5">
        <f t="shared" si="1"/>
        <v>8</v>
      </c>
      <c r="AH53" s="5">
        <f t="shared" si="2"/>
        <v>3</v>
      </c>
      <c r="AI53" s="5">
        <f t="shared" si="11"/>
        <v>10</v>
      </c>
      <c r="AJ53" s="5">
        <f t="shared" si="12"/>
        <v>8</v>
      </c>
      <c r="AK53" s="5">
        <f t="shared" si="13"/>
        <v>3</v>
      </c>
      <c r="AL53" s="5">
        <f t="shared" si="14"/>
        <v>21</v>
      </c>
      <c r="AM53" s="5">
        <f t="shared" si="15"/>
        <v>21</v>
      </c>
      <c r="AN53" s="5">
        <f t="shared" si="3"/>
        <v>0</v>
      </c>
      <c r="AO53" s="5">
        <f t="shared" si="4"/>
        <v>0</v>
      </c>
      <c r="AP53" s="5">
        <f t="shared" si="5"/>
        <v>0</v>
      </c>
      <c r="AQ53" s="5">
        <f t="shared" si="6"/>
        <v>0</v>
      </c>
    </row>
    <row r="54" spans="1:43" x14ac:dyDescent="0.3">
      <c r="A54" s="71">
        <v>5303</v>
      </c>
      <c r="B54" s="75" t="s">
        <v>219</v>
      </c>
      <c r="C54" s="72">
        <v>5</v>
      </c>
      <c r="D54" s="72">
        <v>5</v>
      </c>
      <c r="E54" s="72">
        <v>10</v>
      </c>
      <c r="F54" s="72">
        <v>2</v>
      </c>
      <c r="G54" s="72">
        <v>3</v>
      </c>
      <c r="H54" s="72">
        <v>5</v>
      </c>
      <c r="I54" s="72">
        <v>0</v>
      </c>
      <c r="J54" s="72">
        <v>2</v>
      </c>
      <c r="K54" s="72">
        <v>2</v>
      </c>
      <c r="L54" s="72">
        <f t="shared" si="7"/>
        <v>17</v>
      </c>
      <c r="M54" s="72">
        <f t="shared" si="8"/>
        <v>17</v>
      </c>
      <c r="N54" s="111">
        <f t="shared" si="9"/>
        <v>1</v>
      </c>
      <c r="Q54" s="5">
        <f t="shared" si="0"/>
        <v>0</v>
      </c>
      <c r="R54" s="5">
        <v>5303</v>
      </c>
      <c r="S54" s="5" t="s">
        <v>219</v>
      </c>
      <c r="T54" s="5">
        <v>5</v>
      </c>
      <c r="U54" s="5">
        <v>0</v>
      </c>
      <c r="V54" s="5">
        <v>0</v>
      </c>
      <c r="W54" s="5">
        <v>5</v>
      </c>
      <c r="X54" s="5">
        <v>2</v>
      </c>
      <c r="Y54" s="5">
        <v>0</v>
      </c>
      <c r="Z54" s="5">
        <v>0</v>
      </c>
      <c r="AA54" s="5">
        <v>3</v>
      </c>
      <c r="AB54" s="5">
        <v>0</v>
      </c>
      <c r="AC54" s="5">
        <v>0</v>
      </c>
      <c r="AD54" s="5">
        <v>0</v>
      </c>
      <c r="AE54" s="5">
        <v>2</v>
      </c>
      <c r="AF54" s="5">
        <f t="shared" si="10"/>
        <v>10</v>
      </c>
      <c r="AG54" s="5">
        <f t="shared" si="1"/>
        <v>5</v>
      </c>
      <c r="AH54" s="5">
        <f t="shared" si="2"/>
        <v>2</v>
      </c>
      <c r="AI54" s="5">
        <f t="shared" si="11"/>
        <v>10</v>
      </c>
      <c r="AJ54" s="5">
        <f t="shared" si="12"/>
        <v>5</v>
      </c>
      <c r="AK54" s="5">
        <f t="shared" si="13"/>
        <v>2</v>
      </c>
      <c r="AL54" s="5">
        <f t="shared" si="14"/>
        <v>17</v>
      </c>
      <c r="AM54" s="5">
        <f t="shared" si="15"/>
        <v>17</v>
      </c>
      <c r="AN54" s="5">
        <f t="shared" si="3"/>
        <v>0</v>
      </c>
      <c r="AO54" s="5">
        <f t="shared" si="4"/>
        <v>0</v>
      </c>
      <c r="AP54" s="5">
        <f t="shared" si="5"/>
        <v>0</v>
      </c>
      <c r="AQ54" s="5">
        <f t="shared" si="6"/>
        <v>0</v>
      </c>
    </row>
    <row r="55" spans="1:43" x14ac:dyDescent="0.3">
      <c r="A55" s="71">
        <v>5304</v>
      </c>
      <c r="B55" s="73" t="s">
        <v>102</v>
      </c>
      <c r="C55" s="72">
        <v>6</v>
      </c>
      <c r="D55" s="72">
        <v>2</v>
      </c>
      <c r="E55" s="72">
        <v>10</v>
      </c>
      <c r="F55" s="72">
        <v>0</v>
      </c>
      <c r="G55" s="72">
        <v>2</v>
      </c>
      <c r="H55" s="72">
        <v>2</v>
      </c>
      <c r="I55" s="72">
        <v>0</v>
      </c>
      <c r="J55" s="72">
        <v>0</v>
      </c>
      <c r="K55" s="72">
        <v>0</v>
      </c>
      <c r="L55" s="72">
        <f t="shared" si="7"/>
        <v>10</v>
      </c>
      <c r="M55" s="72">
        <f t="shared" si="8"/>
        <v>12</v>
      </c>
      <c r="N55" s="111">
        <f t="shared" si="9"/>
        <v>0.83333333333333337</v>
      </c>
      <c r="Q55" s="5">
        <f t="shared" si="0"/>
        <v>0</v>
      </c>
      <c r="R55" s="5">
        <v>5304</v>
      </c>
      <c r="S55" s="5" t="s">
        <v>102</v>
      </c>
      <c r="T55" s="5">
        <v>6</v>
      </c>
      <c r="U55" s="5">
        <v>0</v>
      </c>
      <c r="V55" s="5">
        <v>2</v>
      </c>
      <c r="W55" s="5">
        <v>2</v>
      </c>
      <c r="X55" s="5">
        <v>0</v>
      </c>
      <c r="Y55" s="5">
        <v>0</v>
      </c>
      <c r="Z55" s="5">
        <v>0</v>
      </c>
      <c r="AA55" s="5">
        <v>2</v>
      </c>
      <c r="AB55" s="5">
        <v>0</v>
      </c>
      <c r="AC55" s="5">
        <v>0</v>
      </c>
      <c r="AD55" s="5">
        <v>0</v>
      </c>
      <c r="AE55" s="5">
        <v>0</v>
      </c>
      <c r="AF55" s="5">
        <f t="shared" si="10"/>
        <v>8</v>
      </c>
      <c r="AG55" s="5">
        <f t="shared" si="1"/>
        <v>2</v>
      </c>
      <c r="AH55" s="5">
        <f t="shared" si="2"/>
        <v>0</v>
      </c>
      <c r="AI55" s="5">
        <f t="shared" si="11"/>
        <v>10</v>
      </c>
      <c r="AJ55" s="5">
        <f t="shared" si="12"/>
        <v>2</v>
      </c>
      <c r="AK55" s="5">
        <f t="shared" si="13"/>
        <v>0</v>
      </c>
      <c r="AL55" s="5">
        <f t="shared" si="14"/>
        <v>10</v>
      </c>
      <c r="AM55" s="5">
        <f t="shared" si="15"/>
        <v>12</v>
      </c>
      <c r="AN55" s="5">
        <f t="shared" si="3"/>
        <v>0</v>
      </c>
      <c r="AO55" s="5">
        <f t="shared" si="4"/>
        <v>0</v>
      </c>
      <c r="AP55" s="5">
        <f t="shared" si="5"/>
        <v>0</v>
      </c>
      <c r="AQ55" s="5">
        <f t="shared" si="6"/>
        <v>0</v>
      </c>
    </row>
    <row r="56" spans="1:43" x14ac:dyDescent="0.3">
      <c r="A56" s="71">
        <v>5401</v>
      </c>
      <c r="B56" s="73" t="s">
        <v>233</v>
      </c>
      <c r="C56" s="72">
        <v>4</v>
      </c>
      <c r="D56" s="72">
        <v>4</v>
      </c>
      <c r="E56" s="72">
        <v>16</v>
      </c>
      <c r="F56" s="72">
        <v>1</v>
      </c>
      <c r="G56" s="72">
        <v>4</v>
      </c>
      <c r="H56" s="72">
        <v>5</v>
      </c>
      <c r="I56" s="72">
        <v>0</v>
      </c>
      <c r="J56" s="72">
        <v>3</v>
      </c>
      <c r="K56" s="72">
        <v>3</v>
      </c>
      <c r="L56" s="72">
        <f t="shared" si="7"/>
        <v>16</v>
      </c>
      <c r="M56" s="72">
        <f t="shared" si="8"/>
        <v>24</v>
      </c>
      <c r="N56" s="111">
        <f t="shared" si="9"/>
        <v>0.66666666666666663</v>
      </c>
      <c r="Q56" s="5">
        <f t="shared" si="0"/>
        <v>0</v>
      </c>
      <c r="R56" s="5">
        <v>5401</v>
      </c>
      <c r="S56" s="5" t="s">
        <v>233</v>
      </c>
      <c r="T56" s="5">
        <v>4</v>
      </c>
      <c r="U56" s="5">
        <v>0</v>
      </c>
      <c r="V56" s="5">
        <v>8</v>
      </c>
      <c r="W56" s="5">
        <v>4</v>
      </c>
      <c r="X56" s="5">
        <v>1</v>
      </c>
      <c r="Y56" s="5">
        <v>0</v>
      </c>
      <c r="Z56" s="5">
        <v>0</v>
      </c>
      <c r="AA56" s="5">
        <v>4</v>
      </c>
      <c r="AB56" s="5">
        <v>0</v>
      </c>
      <c r="AC56" s="5">
        <v>0</v>
      </c>
      <c r="AD56" s="5">
        <v>0</v>
      </c>
      <c r="AE56" s="5">
        <v>3</v>
      </c>
      <c r="AF56" s="5">
        <f t="shared" si="10"/>
        <v>8</v>
      </c>
      <c r="AG56" s="5">
        <f t="shared" si="1"/>
        <v>5</v>
      </c>
      <c r="AH56" s="5">
        <f t="shared" si="2"/>
        <v>3</v>
      </c>
      <c r="AI56" s="5">
        <f t="shared" si="11"/>
        <v>16</v>
      </c>
      <c r="AJ56" s="5">
        <f t="shared" si="12"/>
        <v>5</v>
      </c>
      <c r="AK56" s="5">
        <f t="shared" si="13"/>
        <v>3</v>
      </c>
      <c r="AL56" s="5">
        <f t="shared" si="14"/>
        <v>16</v>
      </c>
      <c r="AM56" s="5">
        <f t="shared" si="15"/>
        <v>24</v>
      </c>
      <c r="AN56" s="5">
        <f t="shared" si="3"/>
        <v>0</v>
      </c>
      <c r="AO56" s="5">
        <f t="shared" si="4"/>
        <v>0</v>
      </c>
      <c r="AP56" s="5">
        <f t="shared" si="5"/>
        <v>0</v>
      </c>
      <c r="AQ56" s="5">
        <f t="shared" si="6"/>
        <v>0</v>
      </c>
    </row>
    <row r="57" spans="1:43" x14ac:dyDescent="0.3">
      <c r="A57" s="71">
        <v>5402</v>
      </c>
      <c r="B57" s="73" t="s">
        <v>142</v>
      </c>
      <c r="C57" s="72">
        <v>4</v>
      </c>
      <c r="D57" s="72">
        <v>2</v>
      </c>
      <c r="E57" s="72">
        <v>8</v>
      </c>
      <c r="F57" s="72">
        <v>0</v>
      </c>
      <c r="G57" s="72">
        <v>0</v>
      </c>
      <c r="H57" s="72">
        <v>1</v>
      </c>
      <c r="I57" s="72">
        <v>2</v>
      </c>
      <c r="J57" s="72">
        <v>2</v>
      </c>
      <c r="K57" s="72">
        <v>4</v>
      </c>
      <c r="L57" s="72">
        <f t="shared" si="7"/>
        <v>10</v>
      </c>
      <c r="M57" s="72">
        <f t="shared" si="8"/>
        <v>13</v>
      </c>
      <c r="N57" s="111">
        <f t="shared" si="9"/>
        <v>0.76923076923076927</v>
      </c>
      <c r="Q57" s="5">
        <f t="shared" si="0"/>
        <v>0</v>
      </c>
      <c r="R57" s="5">
        <v>5402</v>
      </c>
      <c r="S57" s="5" t="s">
        <v>142</v>
      </c>
      <c r="T57" s="5">
        <v>4</v>
      </c>
      <c r="U57" s="5">
        <v>0</v>
      </c>
      <c r="V57" s="5">
        <v>2</v>
      </c>
      <c r="W57" s="5">
        <v>2</v>
      </c>
      <c r="X57" s="5">
        <v>0</v>
      </c>
      <c r="Y57" s="5">
        <v>0</v>
      </c>
      <c r="Z57" s="5">
        <v>1</v>
      </c>
      <c r="AA57" s="5">
        <v>0</v>
      </c>
      <c r="AB57" s="5">
        <v>2</v>
      </c>
      <c r="AC57" s="5">
        <v>0</v>
      </c>
      <c r="AD57" s="5">
        <v>0</v>
      </c>
      <c r="AE57" s="5">
        <v>2</v>
      </c>
      <c r="AF57" s="5">
        <f t="shared" si="10"/>
        <v>6</v>
      </c>
      <c r="AG57" s="5">
        <f t="shared" si="1"/>
        <v>0</v>
      </c>
      <c r="AH57" s="5">
        <f t="shared" si="2"/>
        <v>4</v>
      </c>
      <c r="AI57" s="5">
        <f t="shared" si="11"/>
        <v>8</v>
      </c>
      <c r="AJ57" s="5">
        <f t="shared" si="12"/>
        <v>1</v>
      </c>
      <c r="AK57" s="5">
        <f t="shared" si="13"/>
        <v>4</v>
      </c>
      <c r="AL57" s="5">
        <f t="shared" si="14"/>
        <v>10</v>
      </c>
      <c r="AM57" s="5">
        <f t="shared" si="15"/>
        <v>13</v>
      </c>
      <c r="AN57" s="5">
        <f t="shared" si="3"/>
        <v>0</v>
      </c>
      <c r="AO57" s="5">
        <f t="shared" si="4"/>
        <v>0</v>
      </c>
      <c r="AP57" s="5">
        <f t="shared" si="5"/>
        <v>0</v>
      </c>
      <c r="AQ57" s="5">
        <f t="shared" si="6"/>
        <v>0</v>
      </c>
    </row>
    <row r="58" spans="1:43" x14ac:dyDescent="0.3">
      <c r="A58" s="71">
        <v>5403</v>
      </c>
      <c r="B58" s="73" t="s">
        <v>253</v>
      </c>
      <c r="C58" s="72">
        <v>1</v>
      </c>
      <c r="D58" s="72">
        <v>6</v>
      </c>
      <c r="E58" s="72">
        <v>9</v>
      </c>
      <c r="F58" s="72">
        <v>1</v>
      </c>
      <c r="G58" s="72">
        <v>3</v>
      </c>
      <c r="H58" s="72">
        <v>4</v>
      </c>
      <c r="I58" s="72">
        <v>0</v>
      </c>
      <c r="J58" s="72">
        <v>1</v>
      </c>
      <c r="K58" s="72">
        <v>1</v>
      </c>
      <c r="L58" s="72">
        <f t="shared" si="7"/>
        <v>12</v>
      </c>
      <c r="M58" s="72">
        <f t="shared" si="8"/>
        <v>14</v>
      </c>
      <c r="N58" s="111">
        <f t="shared" si="9"/>
        <v>0.8571428571428571</v>
      </c>
      <c r="Q58" s="5">
        <f t="shared" si="0"/>
        <v>0</v>
      </c>
      <c r="R58" s="5">
        <v>5403</v>
      </c>
      <c r="S58" s="5" t="s">
        <v>253</v>
      </c>
      <c r="T58" s="5">
        <v>1</v>
      </c>
      <c r="U58" s="5">
        <v>0</v>
      </c>
      <c r="V58" s="5">
        <v>2</v>
      </c>
      <c r="W58" s="5">
        <v>6</v>
      </c>
      <c r="X58" s="5">
        <v>1</v>
      </c>
      <c r="Y58" s="5">
        <v>0</v>
      </c>
      <c r="Z58" s="5">
        <v>0</v>
      </c>
      <c r="AA58" s="5">
        <v>3</v>
      </c>
      <c r="AB58" s="5">
        <v>0</v>
      </c>
      <c r="AC58" s="5">
        <v>0</v>
      </c>
      <c r="AD58" s="5">
        <v>0</v>
      </c>
      <c r="AE58" s="5">
        <v>1</v>
      </c>
      <c r="AF58" s="5">
        <f t="shared" si="10"/>
        <v>7</v>
      </c>
      <c r="AG58" s="5">
        <f t="shared" si="1"/>
        <v>4</v>
      </c>
      <c r="AH58" s="5">
        <f t="shared" si="2"/>
        <v>1</v>
      </c>
      <c r="AI58" s="5">
        <f t="shared" si="11"/>
        <v>9</v>
      </c>
      <c r="AJ58" s="5">
        <f t="shared" si="12"/>
        <v>4</v>
      </c>
      <c r="AK58" s="5">
        <f t="shared" si="13"/>
        <v>1</v>
      </c>
      <c r="AL58" s="5">
        <f t="shared" si="14"/>
        <v>12</v>
      </c>
      <c r="AM58" s="5">
        <f t="shared" si="15"/>
        <v>14</v>
      </c>
      <c r="AN58" s="5">
        <f t="shared" si="3"/>
        <v>0</v>
      </c>
      <c r="AO58" s="5">
        <f t="shared" si="4"/>
        <v>0</v>
      </c>
      <c r="AP58" s="5">
        <f t="shared" si="5"/>
        <v>0</v>
      </c>
      <c r="AQ58" s="5">
        <f t="shared" si="6"/>
        <v>0</v>
      </c>
    </row>
    <row r="59" spans="1:43" x14ac:dyDescent="0.3">
      <c r="A59" s="71">
        <v>5404</v>
      </c>
      <c r="B59" s="73" t="s">
        <v>247</v>
      </c>
      <c r="C59" s="72">
        <v>5</v>
      </c>
      <c r="D59" s="72">
        <v>5</v>
      </c>
      <c r="E59" s="72">
        <v>12</v>
      </c>
      <c r="F59" s="72">
        <v>1</v>
      </c>
      <c r="G59" s="72">
        <v>9</v>
      </c>
      <c r="H59" s="72">
        <v>10</v>
      </c>
      <c r="I59" s="72">
        <v>4</v>
      </c>
      <c r="J59" s="72">
        <v>11</v>
      </c>
      <c r="K59" s="72">
        <v>15</v>
      </c>
      <c r="L59" s="72">
        <f t="shared" si="7"/>
        <v>35</v>
      </c>
      <c r="M59" s="72">
        <f t="shared" si="8"/>
        <v>37</v>
      </c>
      <c r="N59" s="111">
        <f t="shared" si="9"/>
        <v>0.94594594594594594</v>
      </c>
      <c r="Q59" s="5">
        <f t="shared" si="0"/>
        <v>0</v>
      </c>
      <c r="R59" s="5">
        <v>5404</v>
      </c>
      <c r="S59" s="5" t="s">
        <v>247</v>
      </c>
      <c r="T59" s="5">
        <v>5</v>
      </c>
      <c r="U59" s="5">
        <v>0</v>
      </c>
      <c r="V59" s="5">
        <v>2</v>
      </c>
      <c r="W59" s="5">
        <v>5</v>
      </c>
      <c r="X59" s="5">
        <v>1</v>
      </c>
      <c r="Y59" s="5">
        <v>0</v>
      </c>
      <c r="Z59" s="5">
        <v>0</v>
      </c>
      <c r="AA59" s="5">
        <v>9</v>
      </c>
      <c r="AB59" s="5">
        <v>4</v>
      </c>
      <c r="AC59" s="5">
        <v>0</v>
      </c>
      <c r="AD59" s="5">
        <v>0</v>
      </c>
      <c r="AE59" s="5">
        <v>11</v>
      </c>
      <c r="AF59" s="5">
        <f t="shared" si="10"/>
        <v>10</v>
      </c>
      <c r="AG59" s="5">
        <f t="shared" si="1"/>
        <v>10</v>
      </c>
      <c r="AH59" s="5">
        <f t="shared" si="2"/>
        <v>15</v>
      </c>
      <c r="AI59" s="5">
        <f t="shared" si="11"/>
        <v>12</v>
      </c>
      <c r="AJ59" s="5">
        <f t="shared" si="12"/>
        <v>10</v>
      </c>
      <c r="AK59" s="5">
        <f t="shared" si="13"/>
        <v>15</v>
      </c>
      <c r="AL59" s="5">
        <f t="shared" si="14"/>
        <v>35</v>
      </c>
      <c r="AM59" s="5">
        <f t="shared" si="15"/>
        <v>37</v>
      </c>
      <c r="AN59" s="5">
        <f t="shared" si="3"/>
        <v>0</v>
      </c>
      <c r="AO59" s="5">
        <f t="shared" si="4"/>
        <v>0</v>
      </c>
      <c r="AP59" s="5">
        <f t="shared" si="5"/>
        <v>0</v>
      </c>
      <c r="AQ59" s="5">
        <f t="shared" si="6"/>
        <v>0</v>
      </c>
    </row>
    <row r="60" spans="1:43" x14ac:dyDescent="0.3">
      <c r="A60" s="71">
        <v>5405</v>
      </c>
      <c r="B60" s="73" t="s">
        <v>144</v>
      </c>
      <c r="C60" s="72">
        <v>2</v>
      </c>
      <c r="D60" s="72">
        <v>7</v>
      </c>
      <c r="E60" s="72">
        <v>16</v>
      </c>
      <c r="F60" s="72">
        <v>1</v>
      </c>
      <c r="G60" s="72">
        <v>9</v>
      </c>
      <c r="H60" s="72">
        <v>11</v>
      </c>
      <c r="I60" s="72">
        <v>8</v>
      </c>
      <c r="J60" s="72">
        <v>3</v>
      </c>
      <c r="K60" s="72">
        <v>12</v>
      </c>
      <c r="L60" s="72">
        <f t="shared" si="7"/>
        <v>30</v>
      </c>
      <c r="M60" s="72">
        <f t="shared" si="8"/>
        <v>39</v>
      </c>
      <c r="N60" s="111">
        <f t="shared" si="9"/>
        <v>0.76923076923076927</v>
      </c>
      <c r="Q60" s="5">
        <f t="shared" si="0"/>
        <v>0</v>
      </c>
      <c r="R60" s="5">
        <v>5405</v>
      </c>
      <c r="S60" s="5" t="s">
        <v>144</v>
      </c>
      <c r="T60" s="5">
        <v>2</v>
      </c>
      <c r="U60" s="5">
        <v>0</v>
      </c>
      <c r="V60" s="5">
        <v>7</v>
      </c>
      <c r="W60" s="5">
        <v>7</v>
      </c>
      <c r="X60" s="5">
        <v>1</v>
      </c>
      <c r="Y60" s="5">
        <v>0</v>
      </c>
      <c r="Z60" s="5">
        <v>1</v>
      </c>
      <c r="AA60" s="5">
        <v>9</v>
      </c>
      <c r="AB60" s="5">
        <v>8</v>
      </c>
      <c r="AC60" s="5">
        <v>0</v>
      </c>
      <c r="AD60" s="5">
        <v>1</v>
      </c>
      <c r="AE60" s="5">
        <v>3</v>
      </c>
      <c r="AF60" s="5">
        <f t="shared" si="10"/>
        <v>9</v>
      </c>
      <c r="AG60" s="5">
        <f t="shared" si="1"/>
        <v>10</v>
      </c>
      <c r="AH60" s="5">
        <f t="shared" si="2"/>
        <v>11</v>
      </c>
      <c r="AI60" s="5">
        <f t="shared" si="11"/>
        <v>16</v>
      </c>
      <c r="AJ60" s="5">
        <f t="shared" si="12"/>
        <v>11</v>
      </c>
      <c r="AK60" s="5">
        <f t="shared" si="13"/>
        <v>12</v>
      </c>
      <c r="AL60" s="5">
        <f t="shared" si="14"/>
        <v>30</v>
      </c>
      <c r="AM60" s="5">
        <f t="shared" si="15"/>
        <v>39</v>
      </c>
      <c r="AN60" s="5">
        <f t="shared" si="3"/>
        <v>0</v>
      </c>
      <c r="AO60" s="5">
        <f t="shared" si="4"/>
        <v>0</v>
      </c>
      <c r="AP60" s="5">
        <f t="shared" si="5"/>
        <v>0</v>
      </c>
      <c r="AQ60" s="5">
        <f t="shared" si="6"/>
        <v>0</v>
      </c>
    </row>
    <row r="61" spans="1:43" x14ac:dyDescent="0.3">
      <c r="A61" s="71">
        <v>5501</v>
      </c>
      <c r="B61" s="73" t="s">
        <v>85</v>
      </c>
      <c r="C61" s="72">
        <v>6</v>
      </c>
      <c r="D61" s="72">
        <v>9</v>
      </c>
      <c r="E61" s="72">
        <v>22</v>
      </c>
      <c r="F61" s="72">
        <v>2</v>
      </c>
      <c r="G61" s="72">
        <v>9</v>
      </c>
      <c r="H61" s="72">
        <v>14</v>
      </c>
      <c r="I61" s="72">
        <v>1</v>
      </c>
      <c r="J61" s="72">
        <v>5</v>
      </c>
      <c r="K61" s="72">
        <v>6</v>
      </c>
      <c r="L61" s="72">
        <f t="shared" si="7"/>
        <v>32</v>
      </c>
      <c r="M61" s="72">
        <f t="shared" si="8"/>
        <v>42</v>
      </c>
      <c r="N61" s="111">
        <f t="shared" si="9"/>
        <v>0.76190476190476186</v>
      </c>
      <c r="Q61" s="5">
        <f t="shared" si="0"/>
        <v>0</v>
      </c>
      <c r="R61" s="5">
        <v>5501</v>
      </c>
      <c r="S61" s="5" t="s">
        <v>85</v>
      </c>
      <c r="T61" s="5">
        <v>6</v>
      </c>
      <c r="U61" s="5">
        <v>0</v>
      </c>
      <c r="V61" s="5">
        <v>7</v>
      </c>
      <c r="W61" s="5">
        <v>9</v>
      </c>
      <c r="X61" s="5">
        <v>2</v>
      </c>
      <c r="Y61" s="5">
        <v>0</v>
      </c>
      <c r="Z61" s="5">
        <v>3</v>
      </c>
      <c r="AA61" s="5">
        <v>9</v>
      </c>
      <c r="AB61" s="5">
        <v>1</v>
      </c>
      <c r="AC61" s="5">
        <v>0</v>
      </c>
      <c r="AD61" s="5">
        <v>0</v>
      </c>
      <c r="AE61" s="5">
        <v>5</v>
      </c>
      <c r="AF61" s="5">
        <f t="shared" si="10"/>
        <v>15</v>
      </c>
      <c r="AG61" s="5">
        <f t="shared" si="1"/>
        <v>11</v>
      </c>
      <c r="AH61" s="5">
        <f t="shared" si="2"/>
        <v>6</v>
      </c>
      <c r="AI61" s="5">
        <f t="shared" si="11"/>
        <v>22</v>
      </c>
      <c r="AJ61" s="5">
        <f t="shared" si="12"/>
        <v>14</v>
      </c>
      <c r="AK61" s="5">
        <f t="shared" si="13"/>
        <v>6</v>
      </c>
      <c r="AL61" s="5">
        <f t="shared" si="14"/>
        <v>32</v>
      </c>
      <c r="AM61" s="5">
        <f t="shared" si="15"/>
        <v>42</v>
      </c>
      <c r="AN61" s="5">
        <f t="shared" si="3"/>
        <v>0</v>
      </c>
      <c r="AO61" s="5">
        <f t="shared" si="4"/>
        <v>0</v>
      </c>
      <c r="AP61" s="5">
        <f t="shared" si="5"/>
        <v>0</v>
      </c>
      <c r="AQ61" s="5">
        <f t="shared" si="6"/>
        <v>0</v>
      </c>
    </row>
    <row r="62" spans="1:43" x14ac:dyDescent="0.3">
      <c r="A62" s="71">
        <v>5502</v>
      </c>
      <c r="B62" s="73" t="s">
        <v>29</v>
      </c>
      <c r="C62" s="72">
        <v>2</v>
      </c>
      <c r="D62" s="72">
        <v>5</v>
      </c>
      <c r="E62" s="72">
        <v>9</v>
      </c>
      <c r="F62" s="72">
        <v>1</v>
      </c>
      <c r="G62" s="72">
        <v>8</v>
      </c>
      <c r="H62" s="72">
        <v>9</v>
      </c>
      <c r="I62" s="72">
        <v>2</v>
      </c>
      <c r="J62" s="72">
        <v>6</v>
      </c>
      <c r="K62" s="72">
        <v>8</v>
      </c>
      <c r="L62" s="72">
        <f t="shared" si="7"/>
        <v>24</v>
      </c>
      <c r="M62" s="72">
        <f t="shared" si="8"/>
        <v>26</v>
      </c>
      <c r="N62" s="111">
        <f t="shared" si="9"/>
        <v>0.92307692307692313</v>
      </c>
      <c r="Q62" s="5">
        <f t="shared" si="0"/>
        <v>-1</v>
      </c>
      <c r="R62" s="5">
        <v>5502</v>
      </c>
      <c r="S62" s="5" t="s">
        <v>457</v>
      </c>
      <c r="T62" s="5">
        <v>2</v>
      </c>
      <c r="U62" s="5">
        <v>0</v>
      </c>
      <c r="V62" s="5">
        <v>2</v>
      </c>
      <c r="W62" s="5">
        <v>5</v>
      </c>
      <c r="X62" s="5">
        <v>1</v>
      </c>
      <c r="Y62" s="5">
        <v>0</v>
      </c>
      <c r="Z62" s="5">
        <v>0</v>
      </c>
      <c r="AA62" s="5">
        <v>8</v>
      </c>
      <c r="AB62" s="5">
        <v>2</v>
      </c>
      <c r="AC62" s="5">
        <v>0</v>
      </c>
      <c r="AD62" s="5">
        <v>0</v>
      </c>
      <c r="AE62" s="5">
        <v>6</v>
      </c>
      <c r="AF62" s="5">
        <f t="shared" si="10"/>
        <v>7</v>
      </c>
      <c r="AG62" s="5">
        <f t="shared" si="1"/>
        <v>9</v>
      </c>
      <c r="AH62" s="5">
        <f t="shared" si="2"/>
        <v>8</v>
      </c>
      <c r="AI62" s="5">
        <f t="shared" si="11"/>
        <v>9</v>
      </c>
      <c r="AJ62" s="5">
        <f t="shared" si="12"/>
        <v>9</v>
      </c>
      <c r="AK62" s="5">
        <f t="shared" si="13"/>
        <v>8</v>
      </c>
      <c r="AL62" s="5">
        <f t="shared" si="14"/>
        <v>24</v>
      </c>
      <c r="AM62" s="5">
        <f t="shared" si="15"/>
        <v>26</v>
      </c>
      <c r="AN62" s="5">
        <f t="shared" si="3"/>
        <v>0</v>
      </c>
      <c r="AO62" s="5">
        <f t="shared" si="4"/>
        <v>0</v>
      </c>
      <c r="AP62" s="5">
        <f t="shared" si="5"/>
        <v>0</v>
      </c>
      <c r="AQ62" s="5">
        <f t="shared" si="6"/>
        <v>0</v>
      </c>
    </row>
    <row r="63" spans="1:43" x14ac:dyDescent="0.3">
      <c r="A63" s="71">
        <v>5503</v>
      </c>
      <c r="B63" s="73" t="s">
        <v>214</v>
      </c>
      <c r="C63" s="72">
        <v>6</v>
      </c>
      <c r="D63" s="72">
        <v>10</v>
      </c>
      <c r="E63" s="72">
        <v>24</v>
      </c>
      <c r="F63" s="72">
        <v>12</v>
      </c>
      <c r="G63" s="72">
        <v>9</v>
      </c>
      <c r="H63" s="72">
        <v>21</v>
      </c>
      <c r="I63" s="72">
        <v>2</v>
      </c>
      <c r="J63" s="72">
        <v>12</v>
      </c>
      <c r="K63" s="72">
        <v>15</v>
      </c>
      <c r="L63" s="72">
        <f t="shared" si="7"/>
        <v>51</v>
      </c>
      <c r="M63" s="72">
        <f t="shared" si="8"/>
        <v>60</v>
      </c>
      <c r="N63" s="111">
        <f t="shared" si="9"/>
        <v>0.85</v>
      </c>
      <c r="Q63" s="5">
        <f t="shared" si="0"/>
        <v>0</v>
      </c>
      <c r="R63" s="5">
        <v>5503</v>
      </c>
      <c r="S63" s="5" t="s">
        <v>214</v>
      </c>
      <c r="T63" s="5">
        <v>6</v>
      </c>
      <c r="U63" s="5">
        <v>2</v>
      </c>
      <c r="V63" s="5">
        <v>6</v>
      </c>
      <c r="W63" s="5">
        <v>10</v>
      </c>
      <c r="X63" s="5">
        <v>12</v>
      </c>
      <c r="Y63" s="5">
        <v>0</v>
      </c>
      <c r="Z63" s="5">
        <v>0</v>
      </c>
      <c r="AA63" s="5">
        <v>9</v>
      </c>
      <c r="AB63" s="5">
        <v>2</v>
      </c>
      <c r="AC63" s="5">
        <v>0</v>
      </c>
      <c r="AD63" s="5">
        <v>1</v>
      </c>
      <c r="AE63" s="5">
        <v>12</v>
      </c>
      <c r="AF63" s="5">
        <f t="shared" si="10"/>
        <v>16</v>
      </c>
      <c r="AG63" s="5">
        <f t="shared" si="1"/>
        <v>21</v>
      </c>
      <c r="AH63" s="5">
        <f t="shared" si="2"/>
        <v>14</v>
      </c>
      <c r="AI63" s="5">
        <f t="shared" si="11"/>
        <v>24</v>
      </c>
      <c r="AJ63" s="5">
        <f t="shared" si="12"/>
        <v>21</v>
      </c>
      <c r="AK63" s="5">
        <f t="shared" si="13"/>
        <v>15</v>
      </c>
      <c r="AL63" s="5">
        <f t="shared" si="14"/>
        <v>51</v>
      </c>
      <c r="AM63" s="5">
        <f t="shared" si="15"/>
        <v>60</v>
      </c>
      <c r="AN63" s="5">
        <f t="shared" si="3"/>
        <v>0</v>
      </c>
      <c r="AO63" s="5">
        <f t="shared" si="4"/>
        <v>0</v>
      </c>
      <c r="AP63" s="5">
        <f t="shared" si="5"/>
        <v>0</v>
      </c>
      <c r="AQ63" s="5">
        <f t="shared" si="6"/>
        <v>0</v>
      </c>
    </row>
    <row r="64" spans="1:43" x14ac:dyDescent="0.3">
      <c r="A64" s="71">
        <v>5504</v>
      </c>
      <c r="B64" s="73" t="s">
        <v>80</v>
      </c>
      <c r="C64" s="72">
        <v>2</v>
      </c>
      <c r="D64" s="72">
        <v>3</v>
      </c>
      <c r="E64" s="72">
        <v>11</v>
      </c>
      <c r="F64" s="72">
        <v>1</v>
      </c>
      <c r="G64" s="72">
        <v>0</v>
      </c>
      <c r="H64" s="72">
        <v>2</v>
      </c>
      <c r="I64" s="72">
        <v>1</v>
      </c>
      <c r="J64" s="72">
        <v>0</v>
      </c>
      <c r="K64" s="72">
        <v>3</v>
      </c>
      <c r="L64" s="72">
        <f t="shared" si="7"/>
        <v>7</v>
      </c>
      <c r="M64" s="72">
        <f t="shared" si="8"/>
        <v>16</v>
      </c>
      <c r="N64" s="111">
        <f t="shared" si="9"/>
        <v>0.4375</v>
      </c>
      <c r="Q64" s="5">
        <f t="shared" si="0"/>
        <v>0</v>
      </c>
      <c r="R64" s="5">
        <v>5504</v>
      </c>
      <c r="S64" s="5" t="s">
        <v>80</v>
      </c>
      <c r="T64" s="5">
        <v>2</v>
      </c>
      <c r="U64" s="5">
        <v>0</v>
      </c>
      <c r="V64" s="5">
        <v>6</v>
      </c>
      <c r="W64" s="5">
        <v>3</v>
      </c>
      <c r="X64" s="5">
        <v>1</v>
      </c>
      <c r="Y64" s="5">
        <v>0</v>
      </c>
      <c r="Z64" s="5">
        <v>1</v>
      </c>
      <c r="AA64" s="5">
        <v>0</v>
      </c>
      <c r="AB64" s="5">
        <v>1</v>
      </c>
      <c r="AC64" s="5">
        <v>1</v>
      </c>
      <c r="AD64" s="5">
        <v>1</v>
      </c>
      <c r="AE64" s="5">
        <v>0</v>
      </c>
      <c r="AF64" s="5">
        <f t="shared" si="10"/>
        <v>5</v>
      </c>
      <c r="AG64" s="5">
        <f t="shared" si="1"/>
        <v>1</v>
      </c>
      <c r="AH64" s="5">
        <f t="shared" si="2"/>
        <v>1</v>
      </c>
      <c r="AI64" s="5">
        <f t="shared" si="11"/>
        <v>11</v>
      </c>
      <c r="AJ64" s="5">
        <f t="shared" si="12"/>
        <v>2</v>
      </c>
      <c r="AK64" s="5">
        <f t="shared" si="13"/>
        <v>3</v>
      </c>
      <c r="AL64" s="5">
        <f t="shared" si="14"/>
        <v>7</v>
      </c>
      <c r="AM64" s="5">
        <f t="shared" si="15"/>
        <v>16</v>
      </c>
      <c r="AN64" s="5">
        <f t="shared" si="3"/>
        <v>0</v>
      </c>
      <c r="AO64" s="5">
        <f t="shared" si="4"/>
        <v>0</v>
      </c>
      <c r="AP64" s="5">
        <f t="shared" si="5"/>
        <v>0</v>
      </c>
      <c r="AQ64" s="5">
        <f t="shared" si="6"/>
        <v>0</v>
      </c>
    </row>
    <row r="65" spans="1:43" x14ac:dyDescent="0.3">
      <c r="A65" s="71">
        <v>5506</v>
      </c>
      <c r="B65" s="75" t="s">
        <v>158</v>
      </c>
      <c r="C65" s="72">
        <v>1</v>
      </c>
      <c r="D65" s="72">
        <v>5</v>
      </c>
      <c r="E65" s="72">
        <v>8</v>
      </c>
      <c r="F65" s="72">
        <v>2</v>
      </c>
      <c r="G65" s="72">
        <v>4</v>
      </c>
      <c r="H65" s="72">
        <v>7</v>
      </c>
      <c r="I65" s="72">
        <v>1</v>
      </c>
      <c r="J65" s="72">
        <v>2</v>
      </c>
      <c r="K65" s="72">
        <v>3</v>
      </c>
      <c r="L65" s="72">
        <f t="shared" si="7"/>
        <v>15</v>
      </c>
      <c r="M65" s="72">
        <f t="shared" si="8"/>
        <v>18</v>
      </c>
      <c r="N65" s="111">
        <f t="shared" si="9"/>
        <v>0.83333333333333337</v>
      </c>
      <c r="Q65" s="5">
        <f t="shared" si="0"/>
        <v>0</v>
      </c>
      <c r="R65" s="5">
        <v>5506</v>
      </c>
      <c r="S65" s="5" t="s">
        <v>158</v>
      </c>
      <c r="T65" s="5">
        <v>1</v>
      </c>
      <c r="U65" s="5">
        <v>0</v>
      </c>
      <c r="V65" s="5">
        <v>2</v>
      </c>
      <c r="W65" s="5">
        <v>5</v>
      </c>
      <c r="X65" s="5">
        <v>2</v>
      </c>
      <c r="Y65" s="5">
        <v>0</v>
      </c>
      <c r="Z65" s="5">
        <v>1</v>
      </c>
      <c r="AA65" s="5">
        <v>4</v>
      </c>
      <c r="AB65" s="5">
        <v>1</v>
      </c>
      <c r="AC65" s="5">
        <v>0</v>
      </c>
      <c r="AD65" s="5">
        <v>0</v>
      </c>
      <c r="AE65" s="5">
        <v>2</v>
      </c>
      <c r="AF65" s="5">
        <f t="shared" si="10"/>
        <v>6</v>
      </c>
      <c r="AG65" s="5">
        <f t="shared" si="1"/>
        <v>6</v>
      </c>
      <c r="AH65" s="5">
        <f t="shared" si="2"/>
        <v>3</v>
      </c>
      <c r="AI65" s="5">
        <f t="shared" si="11"/>
        <v>8</v>
      </c>
      <c r="AJ65" s="5">
        <f t="shared" si="12"/>
        <v>7</v>
      </c>
      <c r="AK65" s="5">
        <f t="shared" si="13"/>
        <v>3</v>
      </c>
      <c r="AL65" s="5">
        <f t="shared" si="14"/>
        <v>15</v>
      </c>
      <c r="AM65" s="5">
        <f t="shared" si="15"/>
        <v>18</v>
      </c>
      <c r="AN65" s="5">
        <f t="shared" si="3"/>
        <v>0</v>
      </c>
      <c r="AO65" s="5">
        <f t="shared" si="4"/>
        <v>0</v>
      </c>
      <c r="AP65" s="5">
        <f t="shared" si="5"/>
        <v>0</v>
      </c>
      <c r="AQ65" s="5">
        <f t="shared" si="6"/>
        <v>0</v>
      </c>
    </row>
    <row r="66" spans="1:43" x14ac:dyDescent="0.3">
      <c r="A66" s="71">
        <v>5601</v>
      </c>
      <c r="B66" s="75" t="s">
        <v>94</v>
      </c>
      <c r="C66" s="72">
        <v>10</v>
      </c>
      <c r="D66" s="72">
        <v>27</v>
      </c>
      <c r="E66" s="72">
        <v>44</v>
      </c>
      <c r="F66" s="72">
        <v>6</v>
      </c>
      <c r="G66" s="72">
        <v>31</v>
      </c>
      <c r="H66" s="72">
        <v>39</v>
      </c>
      <c r="I66" s="72">
        <v>5</v>
      </c>
      <c r="J66" s="72">
        <v>24</v>
      </c>
      <c r="K66" s="72">
        <v>29</v>
      </c>
      <c r="L66" s="72">
        <f t="shared" si="7"/>
        <v>103</v>
      </c>
      <c r="M66" s="72">
        <f t="shared" si="8"/>
        <v>112</v>
      </c>
      <c r="N66" s="111">
        <f t="shared" si="9"/>
        <v>0.9196428571428571</v>
      </c>
      <c r="Q66" s="5">
        <f t="shared" si="0"/>
        <v>0</v>
      </c>
      <c r="R66" s="5">
        <v>5601</v>
      </c>
      <c r="S66" s="5" t="s">
        <v>94</v>
      </c>
      <c r="T66" s="5">
        <v>10</v>
      </c>
      <c r="U66" s="5">
        <v>0</v>
      </c>
      <c r="V66" s="5">
        <v>7</v>
      </c>
      <c r="W66" s="5">
        <v>27</v>
      </c>
      <c r="X66" s="5">
        <v>6</v>
      </c>
      <c r="Y66" s="5">
        <v>0</v>
      </c>
      <c r="Z66" s="5">
        <v>2</v>
      </c>
      <c r="AA66" s="5">
        <v>31</v>
      </c>
      <c r="AB66" s="5">
        <v>5</v>
      </c>
      <c r="AC66" s="5">
        <v>0</v>
      </c>
      <c r="AD66" s="5">
        <v>0</v>
      </c>
      <c r="AE66" s="5">
        <v>24</v>
      </c>
      <c r="AF66" s="5">
        <f t="shared" si="10"/>
        <v>37</v>
      </c>
      <c r="AG66" s="5">
        <f t="shared" si="1"/>
        <v>37</v>
      </c>
      <c r="AH66" s="5">
        <f t="shared" si="2"/>
        <v>29</v>
      </c>
      <c r="AI66" s="5">
        <f t="shared" si="11"/>
        <v>44</v>
      </c>
      <c r="AJ66" s="5">
        <f t="shared" si="12"/>
        <v>39</v>
      </c>
      <c r="AK66" s="5">
        <f t="shared" si="13"/>
        <v>29</v>
      </c>
      <c r="AL66" s="5">
        <f t="shared" si="14"/>
        <v>103</v>
      </c>
      <c r="AM66" s="5">
        <f t="shared" si="15"/>
        <v>112</v>
      </c>
      <c r="AN66" s="5">
        <f t="shared" si="3"/>
        <v>0</v>
      </c>
      <c r="AO66" s="5">
        <f t="shared" si="4"/>
        <v>0</v>
      </c>
      <c r="AP66" s="5">
        <f t="shared" si="5"/>
        <v>0</v>
      </c>
      <c r="AQ66" s="5">
        <f t="shared" si="6"/>
        <v>0</v>
      </c>
    </row>
    <row r="67" spans="1:43" x14ac:dyDescent="0.3">
      <c r="A67" s="71">
        <v>5602</v>
      </c>
      <c r="B67" s="73" t="s">
        <v>159</v>
      </c>
      <c r="C67" s="72">
        <v>1</v>
      </c>
      <c r="D67" s="72">
        <v>1</v>
      </c>
      <c r="E67" s="72">
        <v>4</v>
      </c>
      <c r="F67" s="72">
        <v>2</v>
      </c>
      <c r="G67" s="72">
        <v>1</v>
      </c>
      <c r="H67" s="72">
        <v>4</v>
      </c>
      <c r="I67" s="72">
        <v>2</v>
      </c>
      <c r="J67" s="72">
        <v>1</v>
      </c>
      <c r="K67" s="72">
        <v>3</v>
      </c>
      <c r="L67" s="72">
        <f t="shared" si="7"/>
        <v>8</v>
      </c>
      <c r="M67" s="72">
        <f t="shared" si="8"/>
        <v>11</v>
      </c>
      <c r="N67" s="111">
        <f t="shared" si="9"/>
        <v>0.72727272727272729</v>
      </c>
      <c r="Q67" s="5">
        <f t="shared" si="0"/>
        <v>0</v>
      </c>
      <c r="R67" s="5">
        <v>5602</v>
      </c>
      <c r="S67" s="5" t="s">
        <v>159</v>
      </c>
      <c r="T67" s="5">
        <v>1</v>
      </c>
      <c r="U67" s="5">
        <v>0</v>
      </c>
      <c r="V67" s="5">
        <v>2</v>
      </c>
      <c r="W67" s="5">
        <v>1</v>
      </c>
      <c r="X67" s="5">
        <v>2</v>
      </c>
      <c r="Y67" s="5">
        <v>0</v>
      </c>
      <c r="Z67" s="5">
        <v>1</v>
      </c>
      <c r="AA67" s="5">
        <v>1</v>
      </c>
      <c r="AB67" s="5">
        <v>2</v>
      </c>
      <c r="AC67" s="5">
        <v>0</v>
      </c>
      <c r="AD67" s="5">
        <v>0</v>
      </c>
      <c r="AE67" s="5">
        <v>1</v>
      </c>
      <c r="AF67" s="5">
        <f t="shared" si="10"/>
        <v>2</v>
      </c>
      <c r="AG67" s="5">
        <f t="shared" si="1"/>
        <v>3</v>
      </c>
      <c r="AH67" s="5">
        <f t="shared" si="2"/>
        <v>3</v>
      </c>
      <c r="AI67" s="5">
        <f t="shared" si="11"/>
        <v>4</v>
      </c>
      <c r="AJ67" s="5">
        <f t="shared" si="12"/>
        <v>4</v>
      </c>
      <c r="AK67" s="5">
        <f t="shared" si="13"/>
        <v>3</v>
      </c>
      <c r="AL67" s="5">
        <f t="shared" si="14"/>
        <v>8</v>
      </c>
      <c r="AM67" s="5">
        <f t="shared" si="15"/>
        <v>11</v>
      </c>
      <c r="AN67" s="5">
        <f t="shared" si="3"/>
        <v>0</v>
      </c>
      <c r="AO67" s="5">
        <f t="shared" si="4"/>
        <v>0</v>
      </c>
      <c r="AP67" s="5">
        <f t="shared" si="5"/>
        <v>0</v>
      </c>
      <c r="AQ67" s="5">
        <f t="shared" si="6"/>
        <v>0</v>
      </c>
    </row>
    <row r="68" spans="1:43" x14ac:dyDescent="0.3">
      <c r="A68" s="71">
        <v>5603</v>
      </c>
      <c r="B68" s="73" t="s">
        <v>244</v>
      </c>
      <c r="C68" s="72">
        <v>8</v>
      </c>
      <c r="D68" s="72">
        <v>3</v>
      </c>
      <c r="E68" s="72">
        <v>12</v>
      </c>
      <c r="F68" s="72">
        <v>5</v>
      </c>
      <c r="G68" s="72">
        <v>5</v>
      </c>
      <c r="H68" s="72">
        <v>10</v>
      </c>
      <c r="I68" s="72">
        <v>0</v>
      </c>
      <c r="J68" s="72">
        <v>7</v>
      </c>
      <c r="K68" s="72">
        <v>7</v>
      </c>
      <c r="L68" s="72">
        <f t="shared" si="7"/>
        <v>28</v>
      </c>
      <c r="M68" s="72">
        <f t="shared" si="8"/>
        <v>29</v>
      </c>
      <c r="N68" s="111">
        <f t="shared" si="9"/>
        <v>0.96551724137931039</v>
      </c>
      <c r="Q68" s="5">
        <f t="shared" ref="Q68:Q131" si="17">(S68=B68)-1</f>
        <v>0</v>
      </c>
      <c r="R68" s="5">
        <v>5603</v>
      </c>
      <c r="S68" s="5" t="s">
        <v>244</v>
      </c>
      <c r="T68" s="5">
        <v>8</v>
      </c>
      <c r="U68" s="5">
        <v>0</v>
      </c>
      <c r="V68" s="5">
        <v>1</v>
      </c>
      <c r="W68" s="5">
        <v>3</v>
      </c>
      <c r="X68" s="5">
        <v>5</v>
      </c>
      <c r="Y68" s="5">
        <v>0</v>
      </c>
      <c r="Z68" s="5">
        <v>0</v>
      </c>
      <c r="AA68" s="5">
        <v>5</v>
      </c>
      <c r="AB68" s="5">
        <v>0</v>
      </c>
      <c r="AC68" s="5">
        <v>0</v>
      </c>
      <c r="AD68" s="5">
        <v>0</v>
      </c>
      <c r="AE68" s="5">
        <v>7</v>
      </c>
      <c r="AF68" s="5">
        <f t="shared" ref="AF68:AF131" si="18">+T68+W68</f>
        <v>11</v>
      </c>
      <c r="AG68" s="5">
        <f t="shared" ref="AG68:AG131" si="19">+X68+AA68</f>
        <v>10</v>
      </c>
      <c r="AH68" s="5">
        <f t="shared" ref="AH68:AH131" si="20">+AB68+AE68</f>
        <v>7</v>
      </c>
      <c r="AI68" s="5">
        <f t="shared" si="11"/>
        <v>12</v>
      </c>
      <c r="AJ68" s="5">
        <f t="shared" si="12"/>
        <v>10</v>
      </c>
      <c r="AK68" s="5">
        <f t="shared" si="13"/>
        <v>7</v>
      </c>
      <c r="AL68" s="5">
        <f t="shared" si="14"/>
        <v>28</v>
      </c>
      <c r="AM68" s="5">
        <f t="shared" si="15"/>
        <v>29</v>
      </c>
      <c r="AN68" s="5">
        <f t="shared" ref="AN68:AN131" si="21">+L68-AL68</f>
        <v>0</v>
      </c>
      <c r="AO68" s="5">
        <f t="shared" ref="AO68:AO131" si="22">+AM68-M68</f>
        <v>0</v>
      </c>
      <c r="AP68" s="5">
        <f t="shared" ref="AP68:AP131" si="23">+AL68-L68</f>
        <v>0</v>
      </c>
      <c r="AQ68" s="5">
        <f t="shared" ref="AQ68:AQ131" si="24">+AM68-M68</f>
        <v>0</v>
      </c>
    </row>
    <row r="69" spans="1:43" x14ac:dyDescent="0.3">
      <c r="A69" s="71">
        <v>5604</v>
      </c>
      <c r="B69" s="73" t="s">
        <v>204</v>
      </c>
      <c r="C69" s="72">
        <v>2</v>
      </c>
      <c r="D69" s="72">
        <v>3</v>
      </c>
      <c r="E69" s="72">
        <v>7</v>
      </c>
      <c r="F69" s="72">
        <v>0</v>
      </c>
      <c r="G69" s="72">
        <v>2</v>
      </c>
      <c r="H69" s="72">
        <v>2</v>
      </c>
      <c r="I69" s="72">
        <v>6</v>
      </c>
      <c r="J69" s="72">
        <v>4</v>
      </c>
      <c r="K69" s="72">
        <v>12</v>
      </c>
      <c r="L69" s="72">
        <f t="shared" ref="L69:L132" si="25">C69+D69+F69+G69+I69+J69</f>
        <v>17</v>
      </c>
      <c r="M69" s="72">
        <f t="shared" ref="M69:M132" si="26">E69+H69+K69</f>
        <v>21</v>
      </c>
      <c r="N69" s="111">
        <f t="shared" ref="N69:N132" si="27">L69/M69</f>
        <v>0.80952380952380953</v>
      </c>
      <c r="Q69" s="5">
        <f t="shared" si="17"/>
        <v>0</v>
      </c>
      <c r="R69" s="5">
        <v>5604</v>
      </c>
      <c r="S69" s="5" t="s">
        <v>204</v>
      </c>
      <c r="T69" s="5">
        <v>2</v>
      </c>
      <c r="U69" s="5">
        <v>0</v>
      </c>
      <c r="V69" s="5">
        <v>2</v>
      </c>
      <c r="W69" s="5">
        <v>3</v>
      </c>
      <c r="X69" s="5">
        <v>0</v>
      </c>
      <c r="Y69" s="5">
        <v>0</v>
      </c>
      <c r="Z69" s="5">
        <v>0</v>
      </c>
      <c r="AA69" s="5">
        <v>2</v>
      </c>
      <c r="AB69" s="5">
        <v>6</v>
      </c>
      <c r="AC69" s="5">
        <v>0</v>
      </c>
      <c r="AD69" s="5">
        <v>2</v>
      </c>
      <c r="AE69" s="5">
        <v>4</v>
      </c>
      <c r="AF69" s="5">
        <f t="shared" si="18"/>
        <v>5</v>
      </c>
      <c r="AG69" s="5">
        <f t="shared" si="19"/>
        <v>2</v>
      </c>
      <c r="AH69" s="5">
        <f t="shared" si="20"/>
        <v>10</v>
      </c>
      <c r="AI69" s="5">
        <f t="shared" ref="AI69:AI132" si="28">+T69+U69+V69+W69</f>
        <v>7</v>
      </c>
      <c r="AJ69" s="5">
        <f t="shared" ref="AJ69:AJ132" si="29">+X69+Y69+Z69+AA69</f>
        <v>2</v>
      </c>
      <c r="AK69" s="5">
        <f t="shared" ref="AK69:AK132" si="30">+AB69+AC69+AD69+AE69</f>
        <v>12</v>
      </c>
      <c r="AL69" s="5">
        <f t="shared" ref="AL69:AL132" si="31">+AF69+AG69+AH69</f>
        <v>17</v>
      </c>
      <c r="AM69" s="5">
        <f t="shared" ref="AM69:AM132" si="32">+AI69+AJ69+AK69</f>
        <v>21</v>
      </c>
      <c r="AN69" s="5">
        <f t="shared" si="21"/>
        <v>0</v>
      </c>
      <c r="AO69" s="5">
        <f t="shared" si="22"/>
        <v>0</v>
      </c>
      <c r="AP69" s="5">
        <f t="shared" si="23"/>
        <v>0</v>
      </c>
      <c r="AQ69" s="5">
        <f t="shared" si="24"/>
        <v>0</v>
      </c>
    </row>
    <row r="70" spans="1:43" x14ac:dyDescent="0.3">
      <c r="A70" s="71">
        <v>5605</v>
      </c>
      <c r="B70" s="75" t="s">
        <v>90</v>
      </c>
      <c r="C70" s="72">
        <v>6</v>
      </c>
      <c r="D70" s="72">
        <v>5</v>
      </c>
      <c r="E70" s="72">
        <v>12</v>
      </c>
      <c r="F70" s="72">
        <v>3</v>
      </c>
      <c r="G70" s="72">
        <v>5</v>
      </c>
      <c r="H70" s="72">
        <v>11</v>
      </c>
      <c r="I70" s="72">
        <v>1</v>
      </c>
      <c r="J70" s="72">
        <v>2</v>
      </c>
      <c r="K70" s="72">
        <v>3</v>
      </c>
      <c r="L70" s="72">
        <f t="shared" si="25"/>
        <v>22</v>
      </c>
      <c r="M70" s="72">
        <f t="shared" si="26"/>
        <v>26</v>
      </c>
      <c r="N70" s="111">
        <f t="shared" si="27"/>
        <v>0.84615384615384615</v>
      </c>
      <c r="Q70" s="5">
        <f t="shared" si="17"/>
        <v>0</v>
      </c>
      <c r="R70" s="5">
        <v>5605</v>
      </c>
      <c r="S70" s="5" t="s">
        <v>90</v>
      </c>
      <c r="T70" s="5">
        <v>6</v>
      </c>
      <c r="U70" s="5">
        <v>0</v>
      </c>
      <c r="V70" s="5">
        <v>1</v>
      </c>
      <c r="W70" s="5">
        <v>5</v>
      </c>
      <c r="X70" s="5">
        <v>3</v>
      </c>
      <c r="Y70" s="5">
        <v>0</v>
      </c>
      <c r="Z70" s="5">
        <v>3</v>
      </c>
      <c r="AA70" s="5">
        <v>5</v>
      </c>
      <c r="AB70" s="5">
        <v>1</v>
      </c>
      <c r="AC70" s="5">
        <v>0</v>
      </c>
      <c r="AD70" s="5">
        <v>0</v>
      </c>
      <c r="AE70" s="5">
        <v>2</v>
      </c>
      <c r="AF70" s="5">
        <f t="shared" si="18"/>
        <v>11</v>
      </c>
      <c r="AG70" s="5">
        <f t="shared" si="19"/>
        <v>8</v>
      </c>
      <c r="AH70" s="5">
        <f t="shared" si="20"/>
        <v>3</v>
      </c>
      <c r="AI70" s="5">
        <f t="shared" si="28"/>
        <v>12</v>
      </c>
      <c r="AJ70" s="5">
        <f t="shared" si="29"/>
        <v>11</v>
      </c>
      <c r="AK70" s="5">
        <f t="shared" si="30"/>
        <v>3</v>
      </c>
      <c r="AL70" s="5">
        <f t="shared" si="31"/>
        <v>22</v>
      </c>
      <c r="AM70" s="5">
        <f t="shared" si="32"/>
        <v>26</v>
      </c>
      <c r="AN70" s="5">
        <f t="shared" si="21"/>
        <v>0</v>
      </c>
      <c r="AO70" s="5">
        <f t="shared" si="22"/>
        <v>0</v>
      </c>
      <c r="AP70" s="5">
        <f t="shared" si="23"/>
        <v>0</v>
      </c>
      <c r="AQ70" s="5">
        <f t="shared" si="24"/>
        <v>0</v>
      </c>
    </row>
    <row r="71" spans="1:43" x14ac:dyDescent="0.3">
      <c r="A71" s="71">
        <v>5606</v>
      </c>
      <c r="B71" s="75" t="s">
        <v>99</v>
      </c>
      <c r="C71" s="72">
        <v>2</v>
      </c>
      <c r="D71" s="72">
        <v>3</v>
      </c>
      <c r="E71" s="72">
        <v>5</v>
      </c>
      <c r="F71" s="72">
        <v>2</v>
      </c>
      <c r="G71" s="72">
        <v>3</v>
      </c>
      <c r="H71" s="72">
        <v>6</v>
      </c>
      <c r="I71" s="72">
        <v>1</v>
      </c>
      <c r="J71" s="72">
        <v>2</v>
      </c>
      <c r="K71" s="72">
        <v>3</v>
      </c>
      <c r="L71" s="72">
        <f t="shared" si="25"/>
        <v>13</v>
      </c>
      <c r="M71" s="72">
        <f t="shared" si="26"/>
        <v>14</v>
      </c>
      <c r="N71" s="111">
        <f t="shared" si="27"/>
        <v>0.9285714285714286</v>
      </c>
      <c r="Q71" s="5">
        <f t="shared" si="17"/>
        <v>0</v>
      </c>
      <c r="R71" s="5">
        <v>5606</v>
      </c>
      <c r="S71" s="5" t="s">
        <v>99</v>
      </c>
      <c r="T71" s="5">
        <v>2</v>
      </c>
      <c r="U71" s="5">
        <v>0</v>
      </c>
      <c r="V71" s="5">
        <v>0</v>
      </c>
      <c r="W71" s="5">
        <v>3</v>
      </c>
      <c r="X71" s="5">
        <v>2</v>
      </c>
      <c r="Y71" s="5">
        <v>0</v>
      </c>
      <c r="Z71" s="5">
        <v>1</v>
      </c>
      <c r="AA71" s="5">
        <v>3</v>
      </c>
      <c r="AB71" s="5">
        <v>1</v>
      </c>
      <c r="AC71" s="5">
        <v>0</v>
      </c>
      <c r="AD71" s="5">
        <v>0</v>
      </c>
      <c r="AE71" s="5">
        <v>2</v>
      </c>
      <c r="AF71" s="5">
        <f t="shared" si="18"/>
        <v>5</v>
      </c>
      <c r="AG71" s="5">
        <f t="shared" si="19"/>
        <v>5</v>
      </c>
      <c r="AH71" s="5">
        <f t="shared" si="20"/>
        <v>3</v>
      </c>
      <c r="AI71" s="5">
        <f t="shared" si="28"/>
        <v>5</v>
      </c>
      <c r="AJ71" s="5">
        <f t="shared" si="29"/>
        <v>6</v>
      </c>
      <c r="AK71" s="5">
        <f t="shared" si="30"/>
        <v>3</v>
      </c>
      <c r="AL71" s="5">
        <f t="shared" si="31"/>
        <v>13</v>
      </c>
      <c r="AM71" s="5">
        <f t="shared" si="32"/>
        <v>14</v>
      </c>
      <c r="AN71" s="5">
        <f t="shared" si="21"/>
        <v>0</v>
      </c>
      <c r="AO71" s="5">
        <f t="shared" si="22"/>
        <v>0</v>
      </c>
      <c r="AP71" s="5">
        <f t="shared" si="23"/>
        <v>0</v>
      </c>
      <c r="AQ71" s="5">
        <f t="shared" si="24"/>
        <v>0</v>
      </c>
    </row>
    <row r="72" spans="1:43" x14ac:dyDescent="0.3">
      <c r="A72" s="71">
        <v>5701</v>
      </c>
      <c r="B72" s="75" t="s">
        <v>71</v>
      </c>
      <c r="C72" s="72">
        <v>6</v>
      </c>
      <c r="D72" s="72">
        <v>7</v>
      </c>
      <c r="E72" s="72">
        <v>14</v>
      </c>
      <c r="F72" s="72">
        <v>2</v>
      </c>
      <c r="G72" s="72">
        <v>4</v>
      </c>
      <c r="H72" s="72">
        <v>7</v>
      </c>
      <c r="I72" s="72">
        <v>0</v>
      </c>
      <c r="J72" s="72">
        <v>6</v>
      </c>
      <c r="K72" s="72">
        <v>7</v>
      </c>
      <c r="L72" s="72">
        <f t="shared" si="25"/>
        <v>25</v>
      </c>
      <c r="M72" s="72">
        <f t="shared" si="26"/>
        <v>28</v>
      </c>
      <c r="N72" s="111">
        <f t="shared" si="27"/>
        <v>0.8928571428571429</v>
      </c>
      <c r="Q72" s="5">
        <f t="shared" si="17"/>
        <v>0</v>
      </c>
      <c r="R72" s="5">
        <v>5701</v>
      </c>
      <c r="S72" s="5" t="s">
        <v>71</v>
      </c>
      <c r="T72" s="5">
        <v>6</v>
      </c>
      <c r="U72" s="5">
        <v>0</v>
      </c>
      <c r="V72" s="5">
        <v>1</v>
      </c>
      <c r="W72" s="5">
        <v>7</v>
      </c>
      <c r="X72" s="5">
        <v>2</v>
      </c>
      <c r="Y72" s="5">
        <v>0</v>
      </c>
      <c r="Z72" s="5">
        <v>1</v>
      </c>
      <c r="AA72" s="5">
        <v>4</v>
      </c>
      <c r="AB72" s="5">
        <v>0</v>
      </c>
      <c r="AC72" s="5">
        <v>0</v>
      </c>
      <c r="AD72" s="5">
        <v>1</v>
      </c>
      <c r="AE72" s="5">
        <v>6</v>
      </c>
      <c r="AF72" s="5">
        <f t="shared" si="18"/>
        <v>13</v>
      </c>
      <c r="AG72" s="5">
        <f t="shared" si="19"/>
        <v>6</v>
      </c>
      <c r="AH72" s="5">
        <f t="shared" si="20"/>
        <v>6</v>
      </c>
      <c r="AI72" s="5">
        <f t="shared" si="28"/>
        <v>14</v>
      </c>
      <c r="AJ72" s="5">
        <f t="shared" si="29"/>
        <v>7</v>
      </c>
      <c r="AK72" s="5">
        <f t="shared" si="30"/>
        <v>7</v>
      </c>
      <c r="AL72" s="5">
        <f t="shared" si="31"/>
        <v>25</v>
      </c>
      <c r="AM72" s="5">
        <f t="shared" si="32"/>
        <v>28</v>
      </c>
      <c r="AN72" s="5">
        <f t="shared" si="21"/>
        <v>0</v>
      </c>
      <c r="AO72" s="5">
        <f t="shared" si="22"/>
        <v>0</v>
      </c>
      <c r="AP72" s="5">
        <f t="shared" si="23"/>
        <v>0</v>
      </c>
      <c r="AQ72" s="5">
        <f t="shared" si="24"/>
        <v>0</v>
      </c>
    </row>
    <row r="73" spans="1:43" x14ac:dyDescent="0.3">
      <c r="A73" s="71">
        <v>5702</v>
      </c>
      <c r="B73" s="75" t="s">
        <v>160</v>
      </c>
      <c r="C73" s="72">
        <v>0</v>
      </c>
      <c r="D73" s="72">
        <v>7</v>
      </c>
      <c r="E73" s="72">
        <v>7</v>
      </c>
      <c r="F73" s="72">
        <v>1</v>
      </c>
      <c r="G73" s="72">
        <v>5</v>
      </c>
      <c r="H73" s="72">
        <v>6</v>
      </c>
      <c r="I73" s="72">
        <v>0</v>
      </c>
      <c r="J73" s="72">
        <v>1</v>
      </c>
      <c r="K73" s="72">
        <v>1</v>
      </c>
      <c r="L73" s="72">
        <f t="shared" si="25"/>
        <v>14</v>
      </c>
      <c r="M73" s="72">
        <f t="shared" si="26"/>
        <v>14</v>
      </c>
      <c r="N73" s="111">
        <f t="shared" si="27"/>
        <v>1</v>
      </c>
      <c r="Q73" s="5">
        <f t="shared" si="17"/>
        <v>0</v>
      </c>
      <c r="R73" s="5">
        <v>5702</v>
      </c>
      <c r="S73" s="5" t="s">
        <v>160</v>
      </c>
      <c r="T73" s="5">
        <v>0</v>
      </c>
      <c r="U73" s="5">
        <v>0</v>
      </c>
      <c r="V73" s="5">
        <v>0</v>
      </c>
      <c r="W73" s="5">
        <v>7</v>
      </c>
      <c r="X73" s="5">
        <v>1</v>
      </c>
      <c r="Y73" s="5">
        <v>0</v>
      </c>
      <c r="Z73" s="5">
        <v>0</v>
      </c>
      <c r="AA73" s="5">
        <v>5</v>
      </c>
      <c r="AB73" s="5">
        <v>0</v>
      </c>
      <c r="AC73" s="5">
        <v>0</v>
      </c>
      <c r="AD73" s="5">
        <v>0</v>
      </c>
      <c r="AE73" s="5">
        <v>1</v>
      </c>
      <c r="AF73" s="5">
        <f t="shared" si="18"/>
        <v>7</v>
      </c>
      <c r="AG73" s="5">
        <f t="shared" si="19"/>
        <v>6</v>
      </c>
      <c r="AH73" s="5">
        <f t="shared" si="20"/>
        <v>1</v>
      </c>
      <c r="AI73" s="5">
        <f t="shared" si="28"/>
        <v>7</v>
      </c>
      <c r="AJ73" s="5">
        <f t="shared" si="29"/>
        <v>6</v>
      </c>
      <c r="AK73" s="5">
        <f t="shared" si="30"/>
        <v>1</v>
      </c>
      <c r="AL73" s="5">
        <f t="shared" si="31"/>
        <v>14</v>
      </c>
      <c r="AM73" s="5">
        <f t="shared" si="32"/>
        <v>14</v>
      </c>
      <c r="AN73" s="5">
        <f t="shared" si="21"/>
        <v>0</v>
      </c>
      <c r="AO73" s="5">
        <f t="shared" si="22"/>
        <v>0</v>
      </c>
      <c r="AP73" s="5">
        <f t="shared" si="23"/>
        <v>0</v>
      </c>
      <c r="AQ73" s="5">
        <f t="shared" si="24"/>
        <v>0</v>
      </c>
    </row>
    <row r="74" spans="1:43" x14ac:dyDescent="0.3">
      <c r="A74" s="71">
        <v>5703</v>
      </c>
      <c r="B74" s="73" t="s">
        <v>91</v>
      </c>
      <c r="C74" s="72">
        <v>2</v>
      </c>
      <c r="D74" s="72">
        <v>9</v>
      </c>
      <c r="E74" s="72">
        <v>11</v>
      </c>
      <c r="F74" s="72">
        <v>3</v>
      </c>
      <c r="G74" s="72">
        <v>8</v>
      </c>
      <c r="H74" s="72">
        <v>17</v>
      </c>
      <c r="I74" s="72">
        <v>5</v>
      </c>
      <c r="J74" s="72">
        <v>2</v>
      </c>
      <c r="K74" s="72">
        <v>7</v>
      </c>
      <c r="L74" s="72">
        <f t="shared" si="25"/>
        <v>29</v>
      </c>
      <c r="M74" s="72">
        <f t="shared" si="26"/>
        <v>35</v>
      </c>
      <c r="N74" s="111">
        <f t="shared" si="27"/>
        <v>0.82857142857142863</v>
      </c>
      <c r="Q74" s="5">
        <f t="shared" si="17"/>
        <v>0</v>
      </c>
      <c r="R74" s="5">
        <v>5703</v>
      </c>
      <c r="S74" s="5" t="s">
        <v>91</v>
      </c>
      <c r="T74" s="5">
        <v>2</v>
      </c>
      <c r="U74" s="5">
        <v>0</v>
      </c>
      <c r="V74" s="5">
        <v>0</v>
      </c>
      <c r="W74" s="5">
        <v>9</v>
      </c>
      <c r="X74" s="5">
        <v>3</v>
      </c>
      <c r="Y74" s="5">
        <v>0</v>
      </c>
      <c r="Z74" s="5">
        <v>6</v>
      </c>
      <c r="AA74" s="5">
        <v>8</v>
      </c>
      <c r="AB74" s="5">
        <v>5</v>
      </c>
      <c r="AC74" s="5">
        <v>0</v>
      </c>
      <c r="AD74" s="5">
        <v>0</v>
      </c>
      <c r="AE74" s="5">
        <v>2</v>
      </c>
      <c r="AF74" s="5">
        <f t="shared" si="18"/>
        <v>11</v>
      </c>
      <c r="AG74" s="5">
        <f t="shared" si="19"/>
        <v>11</v>
      </c>
      <c r="AH74" s="5">
        <f t="shared" si="20"/>
        <v>7</v>
      </c>
      <c r="AI74" s="5">
        <f t="shared" si="28"/>
        <v>11</v>
      </c>
      <c r="AJ74" s="5">
        <f t="shared" si="29"/>
        <v>17</v>
      </c>
      <c r="AK74" s="5">
        <f t="shared" si="30"/>
        <v>7</v>
      </c>
      <c r="AL74" s="5">
        <f t="shared" si="31"/>
        <v>29</v>
      </c>
      <c r="AM74" s="5">
        <f t="shared" si="32"/>
        <v>35</v>
      </c>
      <c r="AN74" s="5">
        <f t="shared" si="21"/>
        <v>0</v>
      </c>
      <c r="AO74" s="5">
        <f t="shared" si="22"/>
        <v>0</v>
      </c>
      <c r="AP74" s="5">
        <f t="shared" si="23"/>
        <v>0</v>
      </c>
      <c r="AQ74" s="5">
        <f t="shared" si="24"/>
        <v>0</v>
      </c>
    </row>
    <row r="75" spans="1:43" x14ac:dyDescent="0.3">
      <c r="A75" s="71">
        <v>5704</v>
      </c>
      <c r="B75" s="73" t="s">
        <v>161</v>
      </c>
      <c r="C75" s="72">
        <v>1</v>
      </c>
      <c r="D75" s="72">
        <v>5</v>
      </c>
      <c r="E75" s="72">
        <v>6</v>
      </c>
      <c r="F75" s="72">
        <v>1</v>
      </c>
      <c r="G75" s="72">
        <v>0</v>
      </c>
      <c r="H75" s="72">
        <v>1</v>
      </c>
      <c r="I75" s="72">
        <v>1</v>
      </c>
      <c r="J75" s="72">
        <v>0</v>
      </c>
      <c r="K75" s="72">
        <v>1</v>
      </c>
      <c r="L75" s="72">
        <f t="shared" si="25"/>
        <v>8</v>
      </c>
      <c r="M75" s="72">
        <f t="shared" si="26"/>
        <v>8</v>
      </c>
      <c r="N75" s="111">
        <f t="shared" si="27"/>
        <v>1</v>
      </c>
      <c r="Q75" s="5">
        <f t="shared" si="17"/>
        <v>0</v>
      </c>
      <c r="R75" s="5">
        <v>5704</v>
      </c>
      <c r="S75" s="5" t="s">
        <v>161</v>
      </c>
      <c r="T75" s="5">
        <v>1</v>
      </c>
      <c r="U75" s="5">
        <v>0</v>
      </c>
      <c r="V75" s="5">
        <v>0</v>
      </c>
      <c r="W75" s="5">
        <v>5</v>
      </c>
      <c r="X75" s="5">
        <v>1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0</v>
      </c>
      <c r="AE75" s="5">
        <v>0</v>
      </c>
      <c r="AF75" s="5">
        <f t="shared" si="18"/>
        <v>6</v>
      </c>
      <c r="AG75" s="5">
        <f t="shared" si="19"/>
        <v>1</v>
      </c>
      <c r="AH75" s="5">
        <f t="shared" si="20"/>
        <v>1</v>
      </c>
      <c r="AI75" s="5">
        <f t="shared" si="28"/>
        <v>6</v>
      </c>
      <c r="AJ75" s="5">
        <f t="shared" si="29"/>
        <v>1</v>
      </c>
      <c r="AK75" s="5">
        <f t="shared" si="30"/>
        <v>1</v>
      </c>
      <c r="AL75" s="5">
        <f t="shared" si="31"/>
        <v>8</v>
      </c>
      <c r="AM75" s="5">
        <f t="shared" si="32"/>
        <v>8</v>
      </c>
      <c r="AN75" s="5">
        <f t="shared" si="21"/>
        <v>0</v>
      </c>
      <c r="AO75" s="5">
        <f t="shared" si="22"/>
        <v>0</v>
      </c>
      <c r="AP75" s="5">
        <f t="shared" si="23"/>
        <v>0</v>
      </c>
      <c r="AQ75" s="5">
        <f t="shared" si="24"/>
        <v>0</v>
      </c>
    </row>
    <row r="76" spans="1:43" x14ac:dyDescent="0.3">
      <c r="A76" s="71">
        <v>5705</v>
      </c>
      <c r="B76" s="73" t="s">
        <v>76</v>
      </c>
      <c r="C76" s="72">
        <v>1</v>
      </c>
      <c r="D76" s="72">
        <v>3</v>
      </c>
      <c r="E76" s="72">
        <v>8</v>
      </c>
      <c r="F76" s="72">
        <v>0</v>
      </c>
      <c r="G76" s="72">
        <v>4</v>
      </c>
      <c r="H76" s="72">
        <v>4</v>
      </c>
      <c r="I76" s="72">
        <v>2</v>
      </c>
      <c r="J76" s="72">
        <v>4</v>
      </c>
      <c r="K76" s="72">
        <v>6</v>
      </c>
      <c r="L76" s="72">
        <f t="shared" si="25"/>
        <v>14</v>
      </c>
      <c r="M76" s="72">
        <f t="shared" si="26"/>
        <v>18</v>
      </c>
      <c r="N76" s="111">
        <f t="shared" si="27"/>
        <v>0.77777777777777779</v>
      </c>
      <c r="Q76" s="5">
        <f t="shared" si="17"/>
        <v>0</v>
      </c>
      <c r="R76" s="5">
        <v>5705</v>
      </c>
      <c r="S76" s="5" t="s">
        <v>76</v>
      </c>
      <c r="T76" s="5">
        <v>1</v>
      </c>
      <c r="U76" s="5">
        <v>0</v>
      </c>
      <c r="V76" s="5">
        <v>4</v>
      </c>
      <c r="W76" s="5">
        <v>3</v>
      </c>
      <c r="X76" s="5">
        <v>0</v>
      </c>
      <c r="Y76" s="5">
        <v>0</v>
      </c>
      <c r="Z76" s="5">
        <v>0</v>
      </c>
      <c r="AA76" s="5">
        <v>4</v>
      </c>
      <c r="AB76" s="5">
        <v>2</v>
      </c>
      <c r="AC76" s="5">
        <v>0</v>
      </c>
      <c r="AD76" s="5">
        <v>0</v>
      </c>
      <c r="AE76" s="5">
        <v>4</v>
      </c>
      <c r="AF76" s="5">
        <f t="shared" si="18"/>
        <v>4</v>
      </c>
      <c r="AG76" s="5">
        <f t="shared" si="19"/>
        <v>4</v>
      </c>
      <c r="AH76" s="5">
        <f t="shared" si="20"/>
        <v>6</v>
      </c>
      <c r="AI76" s="5">
        <f t="shared" si="28"/>
        <v>8</v>
      </c>
      <c r="AJ76" s="5">
        <f t="shared" si="29"/>
        <v>4</v>
      </c>
      <c r="AK76" s="5">
        <f t="shared" si="30"/>
        <v>6</v>
      </c>
      <c r="AL76" s="5">
        <f t="shared" si="31"/>
        <v>14</v>
      </c>
      <c r="AM76" s="5">
        <f t="shared" si="32"/>
        <v>18</v>
      </c>
      <c r="AN76" s="5">
        <f t="shared" si="21"/>
        <v>0</v>
      </c>
      <c r="AO76" s="5">
        <f t="shared" si="22"/>
        <v>0</v>
      </c>
      <c r="AP76" s="5">
        <f t="shared" si="23"/>
        <v>0</v>
      </c>
      <c r="AQ76" s="5">
        <f t="shared" si="24"/>
        <v>0</v>
      </c>
    </row>
    <row r="77" spans="1:43" x14ac:dyDescent="0.3">
      <c r="A77" s="71">
        <v>5706</v>
      </c>
      <c r="B77" s="73" t="s">
        <v>427</v>
      </c>
      <c r="C77" s="72">
        <v>5</v>
      </c>
      <c r="D77" s="72">
        <v>4</v>
      </c>
      <c r="E77" s="72">
        <v>9</v>
      </c>
      <c r="F77" s="72">
        <v>2</v>
      </c>
      <c r="G77" s="72">
        <v>4</v>
      </c>
      <c r="H77" s="72">
        <v>7</v>
      </c>
      <c r="I77" s="72">
        <v>0</v>
      </c>
      <c r="J77" s="72">
        <v>4</v>
      </c>
      <c r="K77" s="72">
        <v>4</v>
      </c>
      <c r="L77" s="72">
        <f t="shared" si="25"/>
        <v>19</v>
      </c>
      <c r="M77" s="72">
        <f t="shared" si="26"/>
        <v>20</v>
      </c>
      <c r="N77" s="111">
        <f t="shared" si="27"/>
        <v>0.95</v>
      </c>
      <c r="Q77" s="5">
        <f t="shared" si="17"/>
        <v>0</v>
      </c>
      <c r="R77" s="5">
        <v>5706</v>
      </c>
      <c r="S77" s="5" t="s">
        <v>427</v>
      </c>
      <c r="T77" s="5">
        <v>5</v>
      </c>
      <c r="U77" s="5">
        <v>0</v>
      </c>
      <c r="V77" s="5">
        <v>0</v>
      </c>
      <c r="W77" s="5">
        <v>4</v>
      </c>
      <c r="X77" s="5">
        <v>2</v>
      </c>
      <c r="Y77" s="5">
        <v>0</v>
      </c>
      <c r="Z77" s="5">
        <v>1</v>
      </c>
      <c r="AA77" s="5">
        <v>4</v>
      </c>
      <c r="AB77" s="5">
        <v>0</v>
      </c>
      <c r="AC77" s="5">
        <v>0</v>
      </c>
      <c r="AD77" s="5">
        <v>0</v>
      </c>
      <c r="AE77" s="5">
        <v>4</v>
      </c>
      <c r="AF77" s="5">
        <f t="shared" si="18"/>
        <v>9</v>
      </c>
      <c r="AG77" s="5">
        <f t="shared" si="19"/>
        <v>6</v>
      </c>
      <c r="AH77" s="5">
        <f t="shared" si="20"/>
        <v>4</v>
      </c>
      <c r="AI77" s="5">
        <f t="shared" si="28"/>
        <v>9</v>
      </c>
      <c r="AJ77" s="5">
        <f t="shared" si="29"/>
        <v>7</v>
      </c>
      <c r="AK77" s="5">
        <f t="shared" si="30"/>
        <v>4</v>
      </c>
      <c r="AL77" s="5">
        <f t="shared" si="31"/>
        <v>19</v>
      </c>
      <c r="AM77" s="5">
        <f t="shared" si="32"/>
        <v>20</v>
      </c>
      <c r="AN77" s="5">
        <f t="shared" si="21"/>
        <v>0</v>
      </c>
      <c r="AO77" s="5">
        <f t="shared" si="22"/>
        <v>0</v>
      </c>
      <c r="AP77" s="5">
        <f t="shared" si="23"/>
        <v>0</v>
      </c>
      <c r="AQ77" s="5">
        <f t="shared" si="24"/>
        <v>0</v>
      </c>
    </row>
    <row r="78" spans="1:43" x14ac:dyDescent="0.3">
      <c r="A78" s="71">
        <v>5801</v>
      </c>
      <c r="B78" s="73" t="s">
        <v>394</v>
      </c>
      <c r="C78" s="72">
        <v>11</v>
      </c>
      <c r="D78" s="72">
        <v>21</v>
      </c>
      <c r="E78" s="72">
        <v>40</v>
      </c>
      <c r="F78" s="72">
        <v>9</v>
      </c>
      <c r="G78" s="72">
        <v>22</v>
      </c>
      <c r="H78" s="72">
        <v>44</v>
      </c>
      <c r="I78" s="72">
        <v>5</v>
      </c>
      <c r="J78" s="72">
        <v>18</v>
      </c>
      <c r="K78" s="72">
        <v>23</v>
      </c>
      <c r="L78" s="72">
        <f t="shared" si="25"/>
        <v>86</v>
      </c>
      <c r="M78" s="72">
        <f t="shared" si="26"/>
        <v>107</v>
      </c>
      <c r="N78" s="111">
        <f t="shared" si="27"/>
        <v>0.80373831775700932</v>
      </c>
      <c r="Q78" s="5">
        <f t="shared" si="17"/>
        <v>0</v>
      </c>
      <c r="R78" s="5">
        <v>5801</v>
      </c>
      <c r="S78" s="5" t="s">
        <v>394</v>
      </c>
      <c r="T78" s="5">
        <v>11</v>
      </c>
      <c r="U78" s="5">
        <v>0</v>
      </c>
      <c r="V78" s="5">
        <v>8</v>
      </c>
      <c r="W78" s="5">
        <v>21</v>
      </c>
      <c r="X78" s="5">
        <v>9</v>
      </c>
      <c r="Y78" s="5">
        <v>0</v>
      </c>
      <c r="Z78" s="5">
        <v>13</v>
      </c>
      <c r="AA78" s="5">
        <v>22</v>
      </c>
      <c r="AB78" s="5">
        <v>5</v>
      </c>
      <c r="AC78" s="5">
        <v>0</v>
      </c>
      <c r="AD78" s="5">
        <v>0</v>
      </c>
      <c r="AE78" s="5">
        <v>18</v>
      </c>
      <c r="AF78" s="5">
        <f t="shared" si="18"/>
        <v>32</v>
      </c>
      <c r="AG78" s="5">
        <f t="shared" si="19"/>
        <v>31</v>
      </c>
      <c r="AH78" s="5">
        <f t="shared" si="20"/>
        <v>23</v>
      </c>
      <c r="AI78" s="5">
        <f t="shared" si="28"/>
        <v>40</v>
      </c>
      <c r="AJ78" s="5">
        <f t="shared" si="29"/>
        <v>44</v>
      </c>
      <c r="AK78" s="5">
        <f t="shared" si="30"/>
        <v>23</v>
      </c>
      <c r="AL78" s="5">
        <f t="shared" si="31"/>
        <v>86</v>
      </c>
      <c r="AM78" s="5">
        <f t="shared" si="32"/>
        <v>107</v>
      </c>
      <c r="AN78" s="5">
        <f t="shared" si="21"/>
        <v>0</v>
      </c>
      <c r="AO78" s="5">
        <f t="shared" si="22"/>
        <v>0</v>
      </c>
      <c r="AP78" s="5">
        <f t="shared" si="23"/>
        <v>0</v>
      </c>
      <c r="AQ78" s="5">
        <f t="shared" si="24"/>
        <v>0</v>
      </c>
    </row>
    <row r="79" spans="1:43" x14ac:dyDescent="0.3">
      <c r="A79" s="71">
        <v>5802</v>
      </c>
      <c r="B79" s="73" t="s">
        <v>255</v>
      </c>
      <c r="C79" s="72">
        <v>3</v>
      </c>
      <c r="D79" s="72">
        <v>4</v>
      </c>
      <c r="E79" s="72">
        <v>8</v>
      </c>
      <c r="F79" s="72">
        <v>9</v>
      </c>
      <c r="G79" s="72">
        <v>4</v>
      </c>
      <c r="H79" s="72">
        <v>13</v>
      </c>
      <c r="I79" s="72">
        <v>4</v>
      </c>
      <c r="J79" s="72">
        <v>4</v>
      </c>
      <c r="K79" s="72">
        <v>9</v>
      </c>
      <c r="L79" s="72">
        <f t="shared" si="25"/>
        <v>28</v>
      </c>
      <c r="M79" s="72">
        <f t="shared" si="26"/>
        <v>30</v>
      </c>
      <c r="N79" s="111">
        <f t="shared" si="27"/>
        <v>0.93333333333333335</v>
      </c>
      <c r="Q79" s="5">
        <f t="shared" si="17"/>
        <v>0</v>
      </c>
      <c r="R79" s="5">
        <v>5802</v>
      </c>
      <c r="S79" s="5" t="s">
        <v>255</v>
      </c>
      <c r="T79" s="5">
        <v>3</v>
      </c>
      <c r="U79" s="5">
        <v>0</v>
      </c>
      <c r="V79" s="5">
        <v>1</v>
      </c>
      <c r="W79" s="5">
        <v>4</v>
      </c>
      <c r="X79" s="5">
        <v>9</v>
      </c>
      <c r="Y79" s="5">
        <v>0</v>
      </c>
      <c r="Z79" s="5">
        <v>0</v>
      </c>
      <c r="AA79" s="5">
        <v>4</v>
      </c>
      <c r="AB79" s="5">
        <v>4</v>
      </c>
      <c r="AC79" s="5">
        <v>0</v>
      </c>
      <c r="AD79" s="5">
        <v>1</v>
      </c>
      <c r="AE79" s="5">
        <v>4</v>
      </c>
      <c r="AF79" s="5">
        <f t="shared" si="18"/>
        <v>7</v>
      </c>
      <c r="AG79" s="5">
        <f t="shared" si="19"/>
        <v>13</v>
      </c>
      <c r="AH79" s="5">
        <f t="shared" si="20"/>
        <v>8</v>
      </c>
      <c r="AI79" s="5">
        <f t="shared" si="28"/>
        <v>8</v>
      </c>
      <c r="AJ79" s="5">
        <f t="shared" si="29"/>
        <v>13</v>
      </c>
      <c r="AK79" s="5">
        <f t="shared" si="30"/>
        <v>9</v>
      </c>
      <c r="AL79" s="5">
        <f t="shared" si="31"/>
        <v>28</v>
      </c>
      <c r="AM79" s="5">
        <f t="shared" si="32"/>
        <v>30</v>
      </c>
      <c r="AN79" s="5">
        <f t="shared" si="21"/>
        <v>0</v>
      </c>
      <c r="AO79" s="5">
        <f t="shared" si="22"/>
        <v>0</v>
      </c>
      <c r="AP79" s="5">
        <f t="shared" si="23"/>
        <v>0</v>
      </c>
      <c r="AQ79" s="5">
        <f t="shared" si="24"/>
        <v>0</v>
      </c>
    </row>
    <row r="80" spans="1:43" x14ac:dyDescent="0.3">
      <c r="A80" s="71">
        <v>5803</v>
      </c>
      <c r="B80" s="73" t="s">
        <v>426</v>
      </c>
      <c r="C80" s="72">
        <v>4</v>
      </c>
      <c r="D80" s="72">
        <v>3</v>
      </c>
      <c r="E80" s="72">
        <v>8</v>
      </c>
      <c r="F80" s="72">
        <v>0</v>
      </c>
      <c r="G80" s="72">
        <v>6</v>
      </c>
      <c r="H80" s="72">
        <v>6</v>
      </c>
      <c r="I80" s="72">
        <v>3</v>
      </c>
      <c r="J80" s="72">
        <v>5</v>
      </c>
      <c r="K80" s="72">
        <v>8</v>
      </c>
      <c r="L80" s="72">
        <f t="shared" si="25"/>
        <v>21</v>
      </c>
      <c r="M80" s="72">
        <f t="shared" si="26"/>
        <v>22</v>
      </c>
      <c r="N80" s="111">
        <f t="shared" si="27"/>
        <v>0.95454545454545459</v>
      </c>
      <c r="Q80" s="5">
        <f t="shared" si="17"/>
        <v>0</v>
      </c>
      <c r="R80" s="5">
        <v>5803</v>
      </c>
      <c r="S80" s="5" t="s">
        <v>426</v>
      </c>
      <c r="T80" s="5">
        <v>4</v>
      </c>
      <c r="U80" s="5">
        <v>0</v>
      </c>
      <c r="V80" s="5">
        <v>1</v>
      </c>
      <c r="W80" s="5">
        <v>3</v>
      </c>
      <c r="X80" s="5">
        <v>0</v>
      </c>
      <c r="Y80" s="5">
        <v>0</v>
      </c>
      <c r="Z80" s="5">
        <v>0</v>
      </c>
      <c r="AA80" s="5">
        <v>6</v>
      </c>
      <c r="AB80" s="5">
        <v>3</v>
      </c>
      <c r="AC80" s="5">
        <v>0</v>
      </c>
      <c r="AD80" s="5">
        <v>0</v>
      </c>
      <c r="AE80" s="5">
        <v>5</v>
      </c>
      <c r="AF80" s="5">
        <f t="shared" si="18"/>
        <v>7</v>
      </c>
      <c r="AG80" s="5">
        <f t="shared" si="19"/>
        <v>6</v>
      </c>
      <c r="AH80" s="5">
        <f t="shared" si="20"/>
        <v>8</v>
      </c>
      <c r="AI80" s="5">
        <f t="shared" si="28"/>
        <v>8</v>
      </c>
      <c r="AJ80" s="5">
        <f t="shared" si="29"/>
        <v>6</v>
      </c>
      <c r="AK80" s="5">
        <f t="shared" si="30"/>
        <v>8</v>
      </c>
      <c r="AL80" s="5">
        <f t="shared" si="31"/>
        <v>21</v>
      </c>
      <c r="AM80" s="5">
        <f t="shared" si="32"/>
        <v>22</v>
      </c>
      <c r="AN80" s="5">
        <f t="shared" si="21"/>
        <v>0</v>
      </c>
      <c r="AO80" s="5">
        <f t="shared" si="22"/>
        <v>0</v>
      </c>
      <c r="AP80" s="5">
        <f t="shared" si="23"/>
        <v>0</v>
      </c>
      <c r="AQ80" s="5">
        <f t="shared" si="24"/>
        <v>0</v>
      </c>
    </row>
    <row r="81" spans="1:43" x14ac:dyDescent="0.3">
      <c r="A81" s="71">
        <v>5804</v>
      </c>
      <c r="B81" s="73" t="s">
        <v>257</v>
      </c>
      <c r="C81" s="72">
        <v>5</v>
      </c>
      <c r="D81" s="72">
        <v>21</v>
      </c>
      <c r="E81" s="72">
        <v>28</v>
      </c>
      <c r="F81" s="72">
        <v>3</v>
      </c>
      <c r="G81" s="72">
        <v>20</v>
      </c>
      <c r="H81" s="72">
        <v>23</v>
      </c>
      <c r="I81" s="72">
        <v>1</v>
      </c>
      <c r="J81" s="72">
        <v>17</v>
      </c>
      <c r="K81" s="72">
        <v>18</v>
      </c>
      <c r="L81" s="72">
        <f t="shared" si="25"/>
        <v>67</v>
      </c>
      <c r="M81" s="72">
        <f t="shared" si="26"/>
        <v>69</v>
      </c>
      <c r="N81" s="111">
        <f t="shared" si="27"/>
        <v>0.97101449275362317</v>
      </c>
      <c r="Q81" s="5">
        <f t="shared" si="17"/>
        <v>0</v>
      </c>
      <c r="R81" s="5">
        <v>5804</v>
      </c>
      <c r="S81" s="5" t="s">
        <v>257</v>
      </c>
      <c r="T81" s="5">
        <v>5</v>
      </c>
      <c r="U81" s="5">
        <v>0</v>
      </c>
      <c r="V81" s="5">
        <v>2</v>
      </c>
      <c r="W81" s="5">
        <v>21</v>
      </c>
      <c r="X81" s="5">
        <v>3</v>
      </c>
      <c r="Y81" s="5">
        <v>0</v>
      </c>
      <c r="Z81" s="5">
        <v>0</v>
      </c>
      <c r="AA81" s="5">
        <v>20</v>
      </c>
      <c r="AB81" s="5">
        <v>1</v>
      </c>
      <c r="AC81" s="5">
        <v>0</v>
      </c>
      <c r="AD81" s="5">
        <v>0</v>
      </c>
      <c r="AE81" s="5">
        <v>17</v>
      </c>
      <c r="AF81" s="5">
        <f t="shared" si="18"/>
        <v>26</v>
      </c>
      <c r="AG81" s="5">
        <f t="shared" si="19"/>
        <v>23</v>
      </c>
      <c r="AH81" s="5">
        <f t="shared" si="20"/>
        <v>18</v>
      </c>
      <c r="AI81" s="5">
        <f t="shared" si="28"/>
        <v>28</v>
      </c>
      <c r="AJ81" s="5">
        <f t="shared" si="29"/>
        <v>23</v>
      </c>
      <c r="AK81" s="5">
        <f t="shared" si="30"/>
        <v>18</v>
      </c>
      <c r="AL81" s="5">
        <f t="shared" si="31"/>
        <v>67</v>
      </c>
      <c r="AM81" s="5">
        <f t="shared" si="32"/>
        <v>69</v>
      </c>
      <c r="AN81" s="5">
        <f t="shared" si="21"/>
        <v>0</v>
      </c>
      <c r="AO81" s="5">
        <f t="shared" si="22"/>
        <v>0</v>
      </c>
      <c r="AP81" s="5">
        <f t="shared" si="23"/>
        <v>0</v>
      </c>
      <c r="AQ81" s="5">
        <f t="shared" si="24"/>
        <v>0</v>
      </c>
    </row>
    <row r="82" spans="1:43" x14ac:dyDescent="0.3">
      <c r="A82" s="71">
        <v>6101</v>
      </c>
      <c r="B82" s="73" t="s">
        <v>147</v>
      </c>
      <c r="C82" s="72">
        <v>11</v>
      </c>
      <c r="D82" s="72">
        <v>18</v>
      </c>
      <c r="E82" s="72">
        <v>36</v>
      </c>
      <c r="F82" s="72">
        <v>10</v>
      </c>
      <c r="G82" s="72">
        <v>17</v>
      </c>
      <c r="H82" s="72">
        <v>29</v>
      </c>
      <c r="I82" s="72">
        <v>1</v>
      </c>
      <c r="J82" s="72">
        <v>11</v>
      </c>
      <c r="K82" s="72">
        <v>13</v>
      </c>
      <c r="L82" s="72">
        <f t="shared" si="25"/>
        <v>68</v>
      </c>
      <c r="M82" s="72">
        <f t="shared" si="26"/>
        <v>78</v>
      </c>
      <c r="N82" s="111">
        <f t="shared" si="27"/>
        <v>0.87179487179487181</v>
      </c>
      <c r="Q82" s="5">
        <f t="shared" si="17"/>
        <v>0</v>
      </c>
      <c r="R82" s="5">
        <v>6101</v>
      </c>
      <c r="S82" s="5" t="s">
        <v>147</v>
      </c>
      <c r="T82" s="5">
        <v>11</v>
      </c>
      <c r="U82" s="5">
        <v>0</v>
      </c>
      <c r="V82" s="5">
        <v>7</v>
      </c>
      <c r="W82" s="5">
        <v>18</v>
      </c>
      <c r="X82" s="5">
        <v>10</v>
      </c>
      <c r="Y82" s="5">
        <v>0</v>
      </c>
      <c r="Z82" s="5">
        <v>2</v>
      </c>
      <c r="AA82" s="5">
        <v>17</v>
      </c>
      <c r="AB82" s="5">
        <v>1</v>
      </c>
      <c r="AC82" s="5">
        <v>0</v>
      </c>
      <c r="AD82" s="5">
        <v>1</v>
      </c>
      <c r="AE82" s="5">
        <v>11</v>
      </c>
      <c r="AF82" s="5">
        <f t="shared" si="18"/>
        <v>29</v>
      </c>
      <c r="AG82" s="5">
        <f t="shared" si="19"/>
        <v>27</v>
      </c>
      <c r="AH82" s="5">
        <f t="shared" si="20"/>
        <v>12</v>
      </c>
      <c r="AI82" s="5">
        <f t="shared" si="28"/>
        <v>36</v>
      </c>
      <c r="AJ82" s="5">
        <f t="shared" si="29"/>
        <v>29</v>
      </c>
      <c r="AK82" s="5">
        <f t="shared" si="30"/>
        <v>13</v>
      </c>
      <c r="AL82" s="5">
        <f t="shared" si="31"/>
        <v>68</v>
      </c>
      <c r="AM82" s="5">
        <f t="shared" si="32"/>
        <v>78</v>
      </c>
      <c r="AN82" s="5">
        <f t="shared" si="21"/>
        <v>0</v>
      </c>
      <c r="AO82" s="5">
        <f t="shared" si="22"/>
        <v>0</v>
      </c>
      <c r="AP82" s="5">
        <f t="shared" si="23"/>
        <v>0</v>
      </c>
      <c r="AQ82" s="5">
        <f t="shared" si="24"/>
        <v>0</v>
      </c>
    </row>
    <row r="83" spans="1:43" x14ac:dyDescent="0.3">
      <c r="A83" s="71">
        <v>6102</v>
      </c>
      <c r="B83" s="73" t="s">
        <v>242</v>
      </c>
      <c r="C83" s="72">
        <v>1</v>
      </c>
      <c r="D83" s="72">
        <v>4</v>
      </c>
      <c r="E83" s="72">
        <v>5</v>
      </c>
      <c r="F83" s="72">
        <v>0</v>
      </c>
      <c r="G83" s="72">
        <v>1</v>
      </c>
      <c r="H83" s="72">
        <v>1</v>
      </c>
      <c r="I83" s="72">
        <v>0</v>
      </c>
      <c r="J83" s="72">
        <v>1</v>
      </c>
      <c r="K83" s="72">
        <v>1</v>
      </c>
      <c r="L83" s="72">
        <f t="shared" si="25"/>
        <v>7</v>
      </c>
      <c r="M83" s="72">
        <f t="shared" si="26"/>
        <v>7</v>
      </c>
      <c r="N83" s="111">
        <f t="shared" si="27"/>
        <v>1</v>
      </c>
      <c r="Q83" s="5">
        <f t="shared" si="17"/>
        <v>0</v>
      </c>
      <c r="R83" s="5">
        <v>6102</v>
      </c>
      <c r="S83" s="5" t="s">
        <v>242</v>
      </c>
      <c r="T83" s="5">
        <v>1</v>
      </c>
      <c r="U83" s="5">
        <v>0</v>
      </c>
      <c r="V83" s="5">
        <v>0</v>
      </c>
      <c r="W83" s="5">
        <v>4</v>
      </c>
      <c r="X83" s="5">
        <v>0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1</v>
      </c>
      <c r="AF83" s="5">
        <f t="shared" si="18"/>
        <v>5</v>
      </c>
      <c r="AG83" s="5">
        <f t="shared" si="19"/>
        <v>1</v>
      </c>
      <c r="AH83" s="5">
        <f t="shared" si="20"/>
        <v>1</v>
      </c>
      <c r="AI83" s="5">
        <f t="shared" si="28"/>
        <v>5</v>
      </c>
      <c r="AJ83" s="5">
        <f t="shared" si="29"/>
        <v>1</v>
      </c>
      <c r="AK83" s="5">
        <f t="shared" si="30"/>
        <v>1</v>
      </c>
      <c r="AL83" s="5">
        <f t="shared" si="31"/>
        <v>7</v>
      </c>
      <c r="AM83" s="5">
        <f t="shared" si="32"/>
        <v>7</v>
      </c>
      <c r="AN83" s="5">
        <f t="shared" si="21"/>
        <v>0</v>
      </c>
      <c r="AO83" s="5">
        <f t="shared" si="22"/>
        <v>0</v>
      </c>
      <c r="AP83" s="5">
        <f t="shared" si="23"/>
        <v>0</v>
      </c>
      <c r="AQ83" s="5">
        <f t="shared" si="24"/>
        <v>0</v>
      </c>
    </row>
    <row r="84" spans="1:43" x14ac:dyDescent="0.3">
      <c r="A84" s="71">
        <v>6103</v>
      </c>
      <c r="B84" s="73" t="s">
        <v>162</v>
      </c>
      <c r="C84" s="72">
        <v>2</v>
      </c>
      <c r="D84" s="72">
        <v>2</v>
      </c>
      <c r="E84" s="72">
        <v>5</v>
      </c>
      <c r="F84" s="72">
        <v>0</v>
      </c>
      <c r="G84" s="72">
        <v>1</v>
      </c>
      <c r="H84" s="72">
        <v>1</v>
      </c>
      <c r="I84" s="72">
        <v>0</v>
      </c>
      <c r="J84" s="72">
        <v>1</v>
      </c>
      <c r="K84" s="72">
        <v>1</v>
      </c>
      <c r="L84" s="72">
        <f t="shared" si="25"/>
        <v>6</v>
      </c>
      <c r="M84" s="72">
        <f t="shared" si="26"/>
        <v>7</v>
      </c>
      <c r="N84" s="111">
        <f t="shared" si="27"/>
        <v>0.8571428571428571</v>
      </c>
      <c r="Q84" s="5">
        <f t="shared" si="17"/>
        <v>0</v>
      </c>
      <c r="R84" s="5">
        <v>6103</v>
      </c>
      <c r="S84" s="5" t="s">
        <v>162</v>
      </c>
      <c r="T84" s="5">
        <v>2</v>
      </c>
      <c r="U84" s="5">
        <v>0</v>
      </c>
      <c r="V84" s="5">
        <v>1</v>
      </c>
      <c r="W84" s="5">
        <v>2</v>
      </c>
      <c r="X84" s="5">
        <v>0</v>
      </c>
      <c r="Y84" s="5">
        <v>0</v>
      </c>
      <c r="Z84" s="5">
        <v>0</v>
      </c>
      <c r="AA84" s="5">
        <v>1</v>
      </c>
      <c r="AB84" s="5">
        <v>0</v>
      </c>
      <c r="AC84" s="5">
        <v>0</v>
      </c>
      <c r="AD84" s="5">
        <v>0</v>
      </c>
      <c r="AE84" s="5">
        <v>1</v>
      </c>
      <c r="AF84" s="5">
        <f t="shared" si="18"/>
        <v>4</v>
      </c>
      <c r="AG84" s="5">
        <f t="shared" si="19"/>
        <v>1</v>
      </c>
      <c r="AH84" s="5">
        <f t="shared" si="20"/>
        <v>1</v>
      </c>
      <c r="AI84" s="5">
        <f t="shared" si="28"/>
        <v>5</v>
      </c>
      <c r="AJ84" s="5">
        <f t="shared" si="29"/>
        <v>1</v>
      </c>
      <c r="AK84" s="5">
        <f t="shared" si="30"/>
        <v>1</v>
      </c>
      <c r="AL84" s="5">
        <f t="shared" si="31"/>
        <v>6</v>
      </c>
      <c r="AM84" s="5">
        <f t="shared" si="32"/>
        <v>7</v>
      </c>
      <c r="AN84" s="5">
        <f t="shared" si="21"/>
        <v>0</v>
      </c>
      <c r="AO84" s="5">
        <f t="shared" si="22"/>
        <v>0</v>
      </c>
      <c r="AP84" s="5">
        <f t="shared" si="23"/>
        <v>0</v>
      </c>
      <c r="AQ84" s="5">
        <f t="shared" si="24"/>
        <v>0</v>
      </c>
    </row>
    <row r="85" spans="1:43" x14ac:dyDescent="0.3">
      <c r="A85" s="71">
        <v>6104</v>
      </c>
      <c r="B85" s="73" t="s">
        <v>290</v>
      </c>
      <c r="C85" s="72">
        <v>3</v>
      </c>
      <c r="D85" s="72">
        <v>3</v>
      </c>
      <c r="E85" s="72">
        <v>8</v>
      </c>
      <c r="F85" s="72">
        <v>0</v>
      </c>
      <c r="G85" s="72">
        <v>2</v>
      </c>
      <c r="H85" s="72">
        <v>4</v>
      </c>
      <c r="I85" s="72">
        <v>1</v>
      </c>
      <c r="J85" s="72">
        <v>1</v>
      </c>
      <c r="K85" s="72">
        <v>2</v>
      </c>
      <c r="L85" s="72">
        <f t="shared" si="25"/>
        <v>10</v>
      </c>
      <c r="M85" s="72">
        <f t="shared" si="26"/>
        <v>14</v>
      </c>
      <c r="N85" s="111">
        <f t="shared" si="27"/>
        <v>0.7142857142857143</v>
      </c>
      <c r="Q85" s="5">
        <f t="shared" si="17"/>
        <v>0</v>
      </c>
      <c r="R85" s="5">
        <v>6104</v>
      </c>
      <c r="S85" s="5" t="s">
        <v>290</v>
      </c>
      <c r="T85" s="5">
        <v>3</v>
      </c>
      <c r="U85" s="5">
        <v>0</v>
      </c>
      <c r="V85" s="5">
        <v>2</v>
      </c>
      <c r="W85" s="5">
        <v>3</v>
      </c>
      <c r="X85" s="5">
        <v>0</v>
      </c>
      <c r="Y85" s="5">
        <v>0</v>
      </c>
      <c r="Z85" s="5">
        <v>2</v>
      </c>
      <c r="AA85" s="5">
        <v>2</v>
      </c>
      <c r="AB85" s="5">
        <v>1</v>
      </c>
      <c r="AC85" s="5">
        <v>0</v>
      </c>
      <c r="AD85" s="5">
        <v>0</v>
      </c>
      <c r="AE85" s="5">
        <v>1</v>
      </c>
      <c r="AF85" s="5">
        <f t="shared" si="18"/>
        <v>6</v>
      </c>
      <c r="AG85" s="5">
        <f t="shared" si="19"/>
        <v>2</v>
      </c>
      <c r="AH85" s="5">
        <f t="shared" si="20"/>
        <v>2</v>
      </c>
      <c r="AI85" s="5">
        <f t="shared" si="28"/>
        <v>8</v>
      </c>
      <c r="AJ85" s="5">
        <f t="shared" si="29"/>
        <v>4</v>
      </c>
      <c r="AK85" s="5">
        <f t="shared" si="30"/>
        <v>2</v>
      </c>
      <c r="AL85" s="5">
        <f t="shared" si="31"/>
        <v>10</v>
      </c>
      <c r="AM85" s="5">
        <f t="shared" si="32"/>
        <v>14</v>
      </c>
      <c r="AN85" s="5">
        <f t="shared" si="21"/>
        <v>0</v>
      </c>
      <c r="AO85" s="5">
        <f t="shared" si="22"/>
        <v>0</v>
      </c>
      <c r="AP85" s="5">
        <f t="shared" si="23"/>
        <v>0</v>
      </c>
      <c r="AQ85" s="5">
        <f t="shared" si="24"/>
        <v>0</v>
      </c>
    </row>
    <row r="86" spans="1:43" x14ac:dyDescent="0.3">
      <c r="A86" s="71">
        <v>6105</v>
      </c>
      <c r="B86" s="73" t="s">
        <v>115</v>
      </c>
      <c r="C86" s="72">
        <v>1</v>
      </c>
      <c r="D86" s="72">
        <v>4</v>
      </c>
      <c r="E86" s="72">
        <v>8</v>
      </c>
      <c r="F86" s="72">
        <v>0</v>
      </c>
      <c r="G86" s="72">
        <v>3</v>
      </c>
      <c r="H86" s="72">
        <v>4</v>
      </c>
      <c r="I86" s="72">
        <v>2</v>
      </c>
      <c r="J86" s="72">
        <v>3</v>
      </c>
      <c r="K86" s="72">
        <v>5</v>
      </c>
      <c r="L86" s="72">
        <f t="shared" si="25"/>
        <v>13</v>
      </c>
      <c r="M86" s="72">
        <f t="shared" si="26"/>
        <v>17</v>
      </c>
      <c r="N86" s="111">
        <f t="shared" si="27"/>
        <v>0.76470588235294112</v>
      </c>
      <c r="Q86" s="5">
        <f t="shared" si="17"/>
        <v>0</v>
      </c>
      <c r="R86" s="5">
        <v>6105</v>
      </c>
      <c r="S86" s="5" t="s">
        <v>115</v>
      </c>
      <c r="T86" s="5">
        <v>1</v>
      </c>
      <c r="U86" s="5">
        <v>0</v>
      </c>
      <c r="V86" s="5">
        <v>3</v>
      </c>
      <c r="W86" s="5">
        <v>4</v>
      </c>
      <c r="X86" s="5">
        <v>0</v>
      </c>
      <c r="Y86" s="5">
        <v>0</v>
      </c>
      <c r="Z86" s="5">
        <v>1</v>
      </c>
      <c r="AA86" s="5">
        <v>3</v>
      </c>
      <c r="AB86" s="5">
        <v>2</v>
      </c>
      <c r="AC86" s="5">
        <v>0</v>
      </c>
      <c r="AD86" s="5">
        <v>0</v>
      </c>
      <c r="AE86" s="5">
        <v>3</v>
      </c>
      <c r="AF86" s="5">
        <f t="shared" si="18"/>
        <v>5</v>
      </c>
      <c r="AG86" s="5">
        <f t="shared" si="19"/>
        <v>3</v>
      </c>
      <c r="AH86" s="5">
        <f t="shared" si="20"/>
        <v>5</v>
      </c>
      <c r="AI86" s="5">
        <f t="shared" si="28"/>
        <v>8</v>
      </c>
      <c r="AJ86" s="5">
        <f t="shared" si="29"/>
        <v>4</v>
      </c>
      <c r="AK86" s="5">
        <f t="shared" si="30"/>
        <v>5</v>
      </c>
      <c r="AL86" s="5">
        <f t="shared" si="31"/>
        <v>13</v>
      </c>
      <c r="AM86" s="5">
        <f t="shared" si="32"/>
        <v>17</v>
      </c>
      <c r="AN86" s="5">
        <f t="shared" si="21"/>
        <v>0</v>
      </c>
      <c r="AO86" s="5">
        <f t="shared" si="22"/>
        <v>0</v>
      </c>
      <c r="AP86" s="5">
        <f t="shared" si="23"/>
        <v>0</v>
      </c>
      <c r="AQ86" s="5">
        <f t="shared" si="24"/>
        <v>0</v>
      </c>
    </row>
    <row r="87" spans="1:43" x14ac:dyDescent="0.3">
      <c r="A87" s="71">
        <v>6106</v>
      </c>
      <c r="B87" s="73" t="s">
        <v>291</v>
      </c>
      <c r="C87" s="72">
        <v>3</v>
      </c>
      <c r="D87" s="72">
        <v>5</v>
      </c>
      <c r="E87" s="72">
        <v>9</v>
      </c>
      <c r="F87" s="72">
        <v>1</v>
      </c>
      <c r="G87" s="72">
        <v>5</v>
      </c>
      <c r="H87" s="72">
        <v>6</v>
      </c>
      <c r="I87" s="72">
        <v>0</v>
      </c>
      <c r="J87" s="72">
        <v>3</v>
      </c>
      <c r="K87" s="72">
        <v>3</v>
      </c>
      <c r="L87" s="72">
        <f t="shared" si="25"/>
        <v>17</v>
      </c>
      <c r="M87" s="72">
        <f t="shared" si="26"/>
        <v>18</v>
      </c>
      <c r="N87" s="111">
        <f t="shared" si="27"/>
        <v>0.94444444444444442</v>
      </c>
      <c r="Q87" s="5">
        <f t="shared" si="17"/>
        <v>0</v>
      </c>
      <c r="R87" s="5">
        <v>6106</v>
      </c>
      <c r="S87" s="5" t="s">
        <v>291</v>
      </c>
      <c r="T87" s="5">
        <v>3</v>
      </c>
      <c r="U87" s="5">
        <v>0</v>
      </c>
      <c r="V87" s="5">
        <v>1</v>
      </c>
      <c r="W87" s="5">
        <v>5</v>
      </c>
      <c r="X87" s="5">
        <v>1</v>
      </c>
      <c r="Y87" s="5">
        <v>0</v>
      </c>
      <c r="Z87" s="5">
        <v>0</v>
      </c>
      <c r="AA87" s="5">
        <v>5</v>
      </c>
      <c r="AB87" s="5">
        <v>0</v>
      </c>
      <c r="AC87" s="5">
        <v>0</v>
      </c>
      <c r="AD87" s="5">
        <v>0</v>
      </c>
      <c r="AE87" s="5">
        <v>3</v>
      </c>
      <c r="AF87" s="5">
        <f t="shared" si="18"/>
        <v>8</v>
      </c>
      <c r="AG87" s="5">
        <f t="shared" si="19"/>
        <v>6</v>
      </c>
      <c r="AH87" s="5">
        <f t="shared" si="20"/>
        <v>3</v>
      </c>
      <c r="AI87" s="5">
        <f t="shared" si="28"/>
        <v>9</v>
      </c>
      <c r="AJ87" s="5">
        <f t="shared" si="29"/>
        <v>6</v>
      </c>
      <c r="AK87" s="5">
        <f t="shared" si="30"/>
        <v>3</v>
      </c>
      <c r="AL87" s="5">
        <f t="shared" si="31"/>
        <v>17</v>
      </c>
      <c r="AM87" s="5">
        <f t="shared" si="32"/>
        <v>18</v>
      </c>
      <c r="AN87" s="5">
        <f t="shared" si="21"/>
        <v>0</v>
      </c>
      <c r="AO87" s="5">
        <f t="shared" si="22"/>
        <v>0</v>
      </c>
      <c r="AP87" s="5">
        <f t="shared" si="23"/>
        <v>0</v>
      </c>
      <c r="AQ87" s="5">
        <f t="shared" si="24"/>
        <v>0</v>
      </c>
    </row>
    <row r="88" spans="1:43" x14ac:dyDescent="0.3">
      <c r="A88" s="71">
        <v>6107</v>
      </c>
      <c r="B88" s="73" t="s">
        <v>114</v>
      </c>
      <c r="C88" s="72">
        <v>3</v>
      </c>
      <c r="D88" s="72">
        <v>4</v>
      </c>
      <c r="E88" s="72">
        <v>11</v>
      </c>
      <c r="F88" s="72">
        <v>2</v>
      </c>
      <c r="G88" s="72">
        <v>3</v>
      </c>
      <c r="H88" s="72">
        <v>7</v>
      </c>
      <c r="I88" s="72">
        <v>2</v>
      </c>
      <c r="J88" s="72">
        <v>2</v>
      </c>
      <c r="K88" s="72">
        <v>4</v>
      </c>
      <c r="L88" s="72">
        <f t="shared" si="25"/>
        <v>16</v>
      </c>
      <c r="M88" s="72">
        <f t="shared" si="26"/>
        <v>22</v>
      </c>
      <c r="N88" s="111">
        <f t="shared" si="27"/>
        <v>0.72727272727272729</v>
      </c>
      <c r="Q88" s="5">
        <f t="shared" si="17"/>
        <v>0</v>
      </c>
      <c r="R88" s="5">
        <v>6107</v>
      </c>
      <c r="S88" s="5" t="s">
        <v>114</v>
      </c>
      <c r="T88" s="5">
        <v>3</v>
      </c>
      <c r="U88" s="5">
        <v>0</v>
      </c>
      <c r="V88" s="5">
        <v>4</v>
      </c>
      <c r="W88" s="5">
        <v>4</v>
      </c>
      <c r="X88" s="5">
        <v>2</v>
      </c>
      <c r="Y88" s="5">
        <v>0</v>
      </c>
      <c r="Z88" s="5">
        <v>2</v>
      </c>
      <c r="AA88" s="5">
        <v>3</v>
      </c>
      <c r="AB88" s="5">
        <v>2</v>
      </c>
      <c r="AC88" s="5">
        <v>0</v>
      </c>
      <c r="AD88" s="5">
        <v>0</v>
      </c>
      <c r="AE88" s="5">
        <v>2</v>
      </c>
      <c r="AF88" s="5">
        <f t="shared" si="18"/>
        <v>7</v>
      </c>
      <c r="AG88" s="5">
        <f t="shared" si="19"/>
        <v>5</v>
      </c>
      <c r="AH88" s="5">
        <f t="shared" si="20"/>
        <v>4</v>
      </c>
      <c r="AI88" s="5">
        <f t="shared" si="28"/>
        <v>11</v>
      </c>
      <c r="AJ88" s="5">
        <f t="shared" si="29"/>
        <v>7</v>
      </c>
      <c r="AK88" s="5">
        <f t="shared" si="30"/>
        <v>4</v>
      </c>
      <c r="AL88" s="5">
        <f t="shared" si="31"/>
        <v>16</v>
      </c>
      <c r="AM88" s="5">
        <f t="shared" si="32"/>
        <v>22</v>
      </c>
      <c r="AN88" s="5">
        <f t="shared" si="21"/>
        <v>0</v>
      </c>
      <c r="AO88" s="5">
        <f t="shared" si="22"/>
        <v>0</v>
      </c>
      <c r="AP88" s="5">
        <f t="shared" si="23"/>
        <v>0</v>
      </c>
      <c r="AQ88" s="5">
        <f t="shared" si="24"/>
        <v>0</v>
      </c>
    </row>
    <row r="89" spans="1:43" x14ac:dyDescent="0.3">
      <c r="A89" s="71">
        <v>6108</v>
      </c>
      <c r="B89" s="73" t="s">
        <v>389</v>
      </c>
      <c r="C89" s="72">
        <v>1</v>
      </c>
      <c r="D89" s="72">
        <v>9</v>
      </c>
      <c r="E89" s="72">
        <v>15</v>
      </c>
      <c r="F89" s="72">
        <v>1</v>
      </c>
      <c r="G89" s="72">
        <v>7</v>
      </c>
      <c r="H89" s="72">
        <v>17</v>
      </c>
      <c r="I89" s="72">
        <v>1</v>
      </c>
      <c r="J89" s="72">
        <v>8</v>
      </c>
      <c r="K89" s="72">
        <v>11</v>
      </c>
      <c r="L89" s="72">
        <f t="shared" si="25"/>
        <v>27</v>
      </c>
      <c r="M89" s="72">
        <f t="shared" si="26"/>
        <v>43</v>
      </c>
      <c r="N89" s="111">
        <f t="shared" si="27"/>
        <v>0.62790697674418605</v>
      </c>
      <c r="Q89" s="5">
        <f t="shared" si="17"/>
        <v>0</v>
      </c>
      <c r="R89" s="5">
        <v>6108</v>
      </c>
      <c r="S89" s="5" t="s">
        <v>389</v>
      </c>
      <c r="T89" s="5">
        <v>1</v>
      </c>
      <c r="U89" s="5">
        <v>0</v>
      </c>
      <c r="V89" s="5">
        <v>5</v>
      </c>
      <c r="W89" s="5">
        <v>9</v>
      </c>
      <c r="X89" s="5">
        <v>1</v>
      </c>
      <c r="Y89" s="5">
        <v>0</v>
      </c>
      <c r="Z89" s="5">
        <v>9</v>
      </c>
      <c r="AA89" s="5">
        <v>7</v>
      </c>
      <c r="AB89" s="5">
        <v>1</v>
      </c>
      <c r="AC89" s="5">
        <v>0</v>
      </c>
      <c r="AD89" s="5">
        <v>2</v>
      </c>
      <c r="AE89" s="5">
        <v>8</v>
      </c>
      <c r="AF89" s="5">
        <f t="shared" si="18"/>
        <v>10</v>
      </c>
      <c r="AG89" s="5">
        <f t="shared" si="19"/>
        <v>8</v>
      </c>
      <c r="AH89" s="5">
        <f t="shared" si="20"/>
        <v>9</v>
      </c>
      <c r="AI89" s="5">
        <f t="shared" si="28"/>
        <v>15</v>
      </c>
      <c r="AJ89" s="5">
        <f t="shared" si="29"/>
        <v>17</v>
      </c>
      <c r="AK89" s="5">
        <f t="shared" si="30"/>
        <v>11</v>
      </c>
      <c r="AL89" s="5">
        <f t="shared" si="31"/>
        <v>27</v>
      </c>
      <c r="AM89" s="5">
        <f t="shared" si="32"/>
        <v>43</v>
      </c>
      <c r="AN89" s="5">
        <f t="shared" si="21"/>
        <v>0</v>
      </c>
      <c r="AO89" s="5">
        <f t="shared" si="22"/>
        <v>0</v>
      </c>
      <c r="AP89" s="5">
        <f t="shared" si="23"/>
        <v>0</v>
      </c>
      <c r="AQ89" s="5">
        <f t="shared" si="24"/>
        <v>0</v>
      </c>
    </row>
    <row r="90" spans="1:43" x14ac:dyDescent="0.3">
      <c r="A90" s="71">
        <v>6109</v>
      </c>
      <c r="B90" s="73" t="s">
        <v>163</v>
      </c>
      <c r="C90" s="72">
        <v>1</v>
      </c>
      <c r="D90" s="72">
        <v>2</v>
      </c>
      <c r="E90" s="72">
        <v>6</v>
      </c>
      <c r="F90" s="72">
        <v>1</v>
      </c>
      <c r="G90" s="72">
        <v>4</v>
      </c>
      <c r="H90" s="72">
        <v>6</v>
      </c>
      <c r="I90" s="72">
        <v>0</v>
      </c>
      <c r="J90" s="72">
        <v>2</v>
      </c>
      <c r="K90" s="72">
        <v>2</v>
      </c>
      <c r="L90" s="72">
        <f t="shared" si="25"/>
        <v>10</v>
      </c>
      <c r="M90" s="72">
        <f t="shared" si="26"/>
        <v>14</v>
      </c>
      <c r="N90" s="111">
        <f t="shared" si="27"/>
        <v>0.7142857142857143</v>
      </c>
      <c r="Q90" s="5">
        <f t="shared" si="17"/>
        <v>0</v>
      </c>
      <c r="R90" s="5">
        <v>6109</v>
      </c>
      <c r="S90" s="5" t="s">
        <v>163</v>
      </c>
      <c r="T90" s="5">
        <v>1</v>
      </c>
      <c r="U90" s="5">
        <v>0</v>
      </c>
      <c r="V90" s="5">
        <v>3</v>
      </c>
      <c r="W90" s="5">
        <v>2</v>
      </c>
      <c r="X90" s="5">
        <v>1</v>
      </c>
      <c r="Y90" s="5">
        <v>0</v>
      </c>
      <c r="Z90" s="5">
        <v>1</v>
      </c>
      <c r="AA90" s="5">
        <v>4</v>
      </c>
      <c r="AB90" s="5">
        <v>0</v>
      </c>
      <c r="AC90" s="5">
        <v>0</v>
      </c>
      <c r="AD90" s="5">
        <v>0</v>
      </c>
      <c r="AE90" s="5">
        <v>2</v>
      </c>
      <c r="AF90" s="5">
        <f t="shared" si="18"/>
        <v>3</v>
      </c>
      <c r="AG90" s="5">
        <f t="shared" si="19"/>
        <v>5</v>
      </c>
      <c r="AH90" s="5">
        <f t="shared" si="20"/>
        <v>2</v>
      </c>
      <c r="AI90" s="5">
        <f t="shared" si="28"/>
        <v>6</v>
      </c>
      <c r="AJ90" s="5">
        <f t="shared" si="29"/>
        <v>6</v>
      </c>
      <c r="AK90" s="5">
        <f t="shared" si="30"/>
        <v>2</v>
      </c>
      <c r="AL90" s="5">
        <f t="shared" si="31"/>
        <v>10</v>
      </c>
      <c r="AM90" s="5">
        <f t="shared" si="32"/>
        <v>14</v>
      </c>
      <c r="AN90" s="5">
        <f t="shared" si="21"/>
        <v>0</v>
      </c>
      <c r="AO90" s="5">
        <f t="shared" si="22"/>
        <v>0</v>
      </c>
      <c r="AP90" s="5">
        <f t="shared" si="23"/>
        <v>0</v>
      </c>
      <c r="AQ90" s="5">
        <f t="shared" si="24"/>
        <v>0</v>
      </c>
    </row>
    <row r="91" spans="1:43" x14ac:dyDescent="0.3">
      <c r="A91" s="71">
        <v>6110</v>
      </c>
      <c r="B91" s="75" t="s">
        <v>292</v>
      </c>
      <c r="C91" s="72">
        <v>1</v>
      </c>
      <c r="D91" s="72">
        <v>2</v>
      </c>
      <c r="E91" s="72">
        <v>3</v>
      </c>
      <c r="F91" s="72">
        <v>0</v>
      </c>
      <c r="G91" s="72">
        <v>0</v>
      </c>
      <c r="H91" s="72">
        <v>0</v>
      </c>
      <c r="I91" s="72">
        <v>1</v>
      </c>
      <c r="J91" s="72">
        <v>2</v>
      </c>
      <c r="K91" s="72">
        <v>5</v>
      </c>
      <c r="L91" s="72">
        <f t="shared" si="25"/>
        <v>6</v>
      </c>
      <c r="M91" s="72">
        <f t="shared" si="26"/>
        <v>8</v>
      </c>
      <c r="N91" s="111">
        <f t="shared" si="27"/>
        <v>0.75</v>
      </c>
      <c r="Q91" s="5">
        <f t="shared" si="17"/>
        <v>0</v>
      </c>
      <c r="R91" s="5">
        <v>6110</v>
      </c>
      <c r="S91" s="5" t="s">
        <v>292</v>
      </c>
      <c r="T91" s="5">
        <v>1</v>
      </c>
      <c r="U91" s="5">
        <v>0</v>
      </c>
      <c r="V91" s="5">
        <v>0</v>
      </c>
      <c r="W91" s="5">
        <v>2</v>
      </c>
      <c r="X91" s="5">
        <v>0</v>
      </c>
      <c r="Y91" s="5">
        <v>0</v>
      </c>
      <c r="Z91" s="5">
        <v>0</v>
      </c>
      <c r="AA91" s="5">
        <v>0</v>
      </c>
      <c r="AB91" s="5">
        <v>1</v>
      </c>
      <c r="AC91" s="5">
        <v>0</v>
      </c>
      <c r="AD91" s="5">
        <v>2</v>
      </c>
      <c r="AE91" s="5">
        <v>2</v>
      </c>
      <c r="AF91" s="5">
        <f t="shared" si="18"/>
        <v>3</v>
      </c>
      <c r="AG91" s="5">
        <f t="shared" si="19"/>
        <v>0</v>
      </c>
      <c r="AH91" s="5">
        <f t="shared" si="20"/>
        <v>3</v>
      </c>
      <c r="AI91" s="5">
        <f t="shared" si="28"/>
        <v>3</v>
      </c>
      <c r="AJ91" s="5">
        <f t="shared" si="29"/>
        <v>0</v>
      </c>
      <c r="AK91" s="5">
        <f t="shared" si="30"/>
        <v>5</v>
      </c>
      <c r="AL91" s="5">
        <f t="shared" si="31"/>
        <v>6</v>
      </c>
      <c r="AM91" s="5">
        <f t="shared" si="32"/>
        <v>8</v>
      </c>
      <c r="AN91" s="5">
        <f t="shared" si="21"/>
        <v>0</v>
      </c>
      <c r="AO91" s="5">
        <f t="shared" si="22"/>
        <v>0</v>
      </c>
      <c r="AP91" s="5">
        <f t="shared" si="23"/>
        <v>0</v>
      </c>
      <c r="AQ91" s="5">
        <f t="shared" si="24"/>
        <v>0</v>
      </c>
    </row>
    <row r="92" spans="1:43" x14ac:dyDescent="0.3">
      <c r="A92" s="71">
        <v>6111</v>
      </c>
      <c r="B92" s="73" t="s">
        <v>245</v>
      </c>
      <c r="C92" s="72">
        <v>0</v>
      </c>
      <c r="D92" s="72">
        <v>5</v>
      </c>
      <c r="E92" s="72">
        <v>5</v>
      </c>
      <c r="F92" s="72">
        <v>4</v>
      </c>
      <c r="G92" s="72">
        <v>3</v>
      </c>
      <c r="H92" s="72">
        <v>8</v>
      </c>
      <c r="I92" s="72">
        <v>3</v>
      </c>
      <c r="J92" s="72">
        <v>3</v>
      </c>
      <c r="K92" s="72">
        <v>9</v>
      </c>
      <c r="L92" s="72">
        <f t="shared" si="25"/>
        <v>18</v>
      </c>
      <c r="M92" s="72">
        <f t="shared" si="26"/>
        <v>22</v>
      </c>
      <c r="N92" s="111">
        <f t="shared" si="27"/>
        <v>0.81818181818181823</v>
      </c>
      <c r="Q92" s="5">
        <f t="shared" si="17"/>
        <v>0</v>
      </c>
      <c r="R92" s="5">
        <v>6111</v>
      </c>
      <c r="S92" s="5" t="s">
        <v>245</v>
      </c>
      <c r="T92" s="5">
        <v>0</v>
      </c>
      <c r="U92" s="5">
        <v>0</v>
      </c>
      <c r="V92" s="5">
        <v>0</v>
      </c>
      <c r="W92" s="5">
        <v>5</v>
      </c>
      <c r="X92" s="5">
        <v>4</v>
      </c>
      <c r="Y92" s="5">
        <v>0</v>
      </c>
      <c r="Z92" s="5">
        <v>1</v>
      </c>
      <c r="AA92" s="5">
        <v>3</v>
      </c>
      <c r="AB92" s="5">
        <v>3</v>
      </c>
      <c r="AC92" s="5">
        <v>0</v>
      </c>
      <c r="AD92" s="5">
        <v>3</v>
      </c>
      <c r="AE92" s="5">
        <v>3</v>
      </c>
      <c r="AF92" s="5">
        <f t="shared" si="18"/>
        <v>5</v>
      </c>
      <c r="AG92" s="5">
        <f t="shared" si="19"/>
        <v>7</v>
      </c>
      <c r="AH92" s="5">
        <f t="shared" si="20"/>
        <v>6</v>
      </c>
      <c r="AI92" s="5">
        <f t="shared" si="28"/>
        <v>5</v>
      </c>
      <c r="AJ92" s="5">
        <f t="shared" si="29"/>
        <v>8</v>
      </c>
      <c r="AK92" s="5">
        <f t="shared" si="30"/>
        <v>9</v>
      </c>
      <c r="AL92" s="5">
        <f t="shared" si="31"/>
        <v>18</v>
      </c>
      <c r="AM92" s="5">
        <f t="shared" si="32"/>
        <v>22</v>
      </c>
      <c r="AN92" s="5">
        <f t="shared" si="21"/>
        <v>0</v>
      </c>
      <c r="AO92" s="5">
        <f t="shared" si="22"/>
        <v>0</v>
      </c>
      <c r="AP92" s="5">
        <f t="shared" si="23"/>
        <v>0</v>
      </c>
      <c r="AQ92" s="5">
        <f t="shared" si="24"/>
        <v>0</v>
      </c>
    </row>
    <row r="93" spans="1:43" x14ac:dyDescent="0.3">
      <c r="A93" s="71">
        <v>6112</v>
      </c>
      <c r="B93" s="73" t="s">
        <v>164</v>
      </c>
      <c r="C93" s="72">
        <v>2</v>
      </c>
      <c r="D93" s="72">
        <v>7</v>
      </c>
      <c r="E93" s="72">
        <v>10</v>
      </c>
      <c r="F93" s="72">
        <v>4</v>
      </c>
      <c r="G93" s="72">
        <v>3</v>
      </c>
      <c r="H93" s="72">
        <v>8</v>
      </c>
      <c r="I93" s="72">
        <v>3</v>
      </c>
      <c r="J93" s="72">
        <v>3</v>
      </c>
      <c r="K93" s="72">
        <v>7</v>
      </c>
      <c r="L93" s="72">
        <f t="shared" si="25"/>
        <v>22</v>
      </c>
      <c r="M93" s="72">
        <f t="shared" si="26"/>
        <v>25</v>
      </c>
      <c r="N93" s="111">
        <f t="shared" si="27"/>
        <v>0.88</v>
      </c>
      <c r="Q93" s="5">
        <f t="shared" si="17"/>
        <v>0</v>
      </c>
      <c r="R93" s="5">
        <v>6112</v>
      </c>
      <c r="S93" s="5" t="s">
        <v>164</v>
      </c>
      <c r="T93" s="5">
        <v>2</v>
      </c>
      <c r="U93" s="5">
        <v>0</v>
      </c>
      <c r="V93" s="5">
        <v>1</v>
      </c>
      <c r="W93" s="5">
        <v>7</v>
      </c>
      <c r="X93" s="5">
        <v>4</v>
      </c>
      <c r="Y93" s="5">
        <v>0</v>
      </c>
      <c r="Z93" s="5">
        <v>1</v>
      </c>
      <c r="AA93" s="5">
        <v>3</v>
      </c>
      <c r="AB93" s="5">
        <v>3</v>
      </c>
      <c r="AC93" s="5">
        <v>0</v>
      </c>
      <c r="AD93" s="5">
        <v>1</v>
      </c>
      <c r="AE93" s="5">
        <v>3</v>
      </c>
      <c r="AF93" s="5">
        <f t="shared" si="18"/>
        <v>9</v>
      </c>
      <c r="AG93" s="5">
        <f t="shared" si="19"/>
        <v>7</v>
      </c>
      <c r="AH93" s="5">
        <f t="shared" si="20"/>
        <v>6</v>
      </c>
      <c r="AI93" s="5">
        <f t="shared" si="28"/>
        <v>10</v>
      </c>
      <c r="AJ93" s="5">
        <f t="shared" si="29"/>
        <v>8</v>
      </c>
      <c r="AK93" s="5">
        <f t="shared" si="30"/>
        <v>7</v>
      </c>
      <c r="AL93" s="5">
        <f t="shared" si="31"/>
        <v>22</v>
      </c>
      <c r="AM93" s="5">
        <f t="shared" si="32"/>
        <v>25</v>
      </c>
      <c r="AN93" s="5">
        <f t="shared" si="21"/>
        <v>0</v>
      </c>
      <c r="AO93" s="5">
        <f t="shared" si="22"/>
        <v>0</v>
      </c>
      <c r="AP93" s="5">
        <f t="shared" si="23"/>
        <v>0</v>
      </c>
      <c r="AQ93" s="5">
        <f t="shared" si="24"/>
        <v>0</v>
      </c>
    </row>
    <row r="94" spans="1:43" x14ac:dyDescent="0.3">
      <c r="A94" s="71">
        <v>6113</v>
      </c>
      <c r="B94" s="73" t="s">
        <v>254</v>
      </c>
      <c r="C94" s="72">
        <v>1</v>
      </c>
      <c r="D94" s="72">
        <v>7</v>
      </c>
      <c r="E94" s="72">
        <v>12</v>
      </c>
      <c r="F94" s="72">
        <v>1</v>
      </c>
      <c r="G94" s="72">
        <v>3</v>
      </c>
      <c r="H94" s="72">
        <v>4</v>
      </c>
      <c r="I94" s="72">
        <v>0</v>
      </c>
      <c r="J94" s="72">
        <v>5</v>
      </c>
      <c r="K94" s="72">
        <v>5</v>
      </c>
      <c r="L94" s="72">
        <f t="shared" si="25"/>
        <v>17</v>
      </c>
      <c r="M94" s="72">
        <f t="shared" si="26"/>
        <v>21</v>
      </c>
      <c r="N94" s="111">
        <f t="shared" si="27"/>
        <v>0.80952380952380953</v>
      </c>
      <c r="Q94" s="5">
        <f t="shared" si="17"/>
        <v>0</v>
      </c>
      <c r="R94" s="5">
        <v>6113</v>
      </c>
      <c r="S94" s="5" t="s">
        <v>254</v>
      </c>
      <c r="T94" s="5">
        <v>1</v>
      </c>
      <c r="U94" s="5">
        <v>0</v>
      </c>
      <c r="V94" s="5">
        <v>4</v>
      </c>
      <c r="W94" s="5">
        <v>7</v>
      </c>
      <c r="X94" s="5">
        <v>1</v>
      </c>
      <c r="Y94" s="5">
        <v>0</v>
      </c>
      <c r="Z94" s="5">
        <v>0</v>
      </c>
      <c r="AA94" s="5">
        <v>3</v>
      </c>
      <c r="AB94" s="5">
        <v>0</v>
      </c>
      <c r="AC94" s="5">
        <v>0</v>
      </c>
      <c r="AD94" s="5">
        <v>0</v>
      </c>
      <c r="AE94" s="5">
        <v>5</v>
      </c>
      <c r="AF94" s="5">
        <f t="shared" si="18"/>
        <v>8</v>
      </c>
      <c r="AG94" s="5">
        <f t="shared" si="19"/>
        <v>4</v>
      </c>
      <c r="AH94" s="5">
        <f t="shared" si="20"/>
        <v>5</v>
      </c>
      <c r="AI94" s="5">
        <f t="shared" si="28"/>
        <v>12</v>
      </c>
      <c r="AJ94" s="5">
        <f t="shared" si="29"/>
        <v>4</v>
      </c>
      <c r="AK94" s="5">
        <f t="shared" si="30"/>
        <v>5</v>
      </c>
      <c r="AL94" s="5">
        <f t="shared" si="31"/>
        <v>17</v>
      </c>
      <c r="AM94" s="5">
        <f t="shared" si="32"/>
        <v>21</v>
      </c>
      <c r="AN94" s="5">
        <f t="shared" si="21"/>
        <v>0</v>
      </c>
      <c r="AO94" s="5">
        <f t="shared" si="22"/>
        <v>0</v>
      </c>
      <c r="AP94" s="5">
        <f t="shared" si="23"/>
        <v>0</v>
      </c>
      <c r="AQ94" s="5">
        <f t="shared" si="24"/>
        <v>0</v>
      </c>
    </row>
    <row r="95" spans="1:43" x14ac:dyDescent="0.3">
      <c r="A95" s="71">
        <v>6114</v>
      </c>
      <c r="B95" s="73" t="s">
        <v>293</v>
      </c>
      <c r="C95" s="72">
        <v>2</v>
      </c>
      <c r="D95" s="72">
        <v>2</v>
      </c>
      <c r="E95" s="72">
        <v>7</v>
      </c>
      <c r="F95" s="72">
        <v>0</v>
      </c>
      <c r="G95" s="72">
        <v>3</v>
      </c>
      <c r="H95" s="72">
        <v>6</v>
      </c>
      <c r="I95" s="72">
        <v>0</v>
      </c>
      <c r="J95" s="72">
        <v>2</v>
      </c>
      <c r="K95" s="72">
        <v>2</v>
      </c>
      <c r="L95" s="72">
        <f t="shared" si="25"/>
        <v>9</v>
      </c>
      <c r="M95" s="72">
        <f t="shared" si="26"/>
        <v>15</v>
      </c>
      <c r="N95" s="111">
        <f t="shared" si="27"/>
        <v>0.6</v>
      </c>
      <c r="Q95" s="5">
        <f t="shared" si="17"/>
        <v>0</v>
      </c>
      <c r="R95" s="5">
        <v>6114</v>
      </c>
      <c r="S95" s="5" t="s">
        <v>293</v>
      </c>
      <c r="T95" s="5">
        <v>2</v>
      </c>
      <c r="U95" s="5">
        <v>0</v>
      </c>
      <c r="V95" s="5">
        <v>3</v>
      </c>
      <c r="W95" s="5">
        <v>2</v>
      </c>
      <c r="X95" s="5">
        <v>0</v>
      </c>
      <c r="Y95" s="5">
        <v>0</v>
      </c>
      <c r="Z95" s="5">
        <v>3</v>
      </c>
      <c r="AA95" s="5">
        <v>3</v>
      </c>
      <c r="AB95" s="5">
        <v>0</v>
      </c>
      <c r="AC95" s="5">
        <v>0</v>
      </c>
      <c r="AD95" s="5">
        <v>0</v>
      </c>
      <c r="AE95" s="5">
        <v>2</v>
      </c>
      <c r="AF95" s="5">
        <f t="shared" si="18"/>
        <v>4</v>
      </c>
      <c r="AG95" s="5">
        <f t="shared" si="19"/>
        <v>3</v>
      </c>
      <c r="AH95" s="5">
        <f t="shared" si="20"/>
        <v>2</v>
      </c>
      <c r="AI95" s="5">
        <f t="shared" si="28"/>
        <v>7</v>
      </c>
      <c r="AJ95" s="5">
        <f t="shared" si="29"/>
        <v>6</v>
      </c>
      <c r="AK95" s="5">
        <f t="shared" si="30"/>
        <v>2</v>
      </c>
      <c r="AL95" s="5">
        <f t="shared" si="31"/>
        <v>9</v>
      </c>
      <c r="AM95" s="5">
        <f t="shared" si="32"/>
        <v>15</v>
      </c>
      <c r="AN95" s="5">
        <f t="shared" si="21"/>
        <v>0</v>
      </c>
      <c r="AO95" s="5">
        <f t="shared" si="22"/>
        <v>0</v>
      </c>
      <c r="AP95" s="5">
        <f t="shared" si="23"/>
        <v>0</v>
      </c>
      <c r="AQ95" s="5">
        <f t="shared" si="24"/>
        <v>0</v>
      </c>
    </row>
    <row r="96" spans="1:43" x14ac:dyDescent="0.3">
      <c r="A96" s="71">
        <v>6115</v>
      </c>
      <c r="B96" s="73" t="s">
        <v>35</v>
      </c>
      <c r="C96" s="72">
        <v>6</v>
      </c>
      <c r="D96" s="72">
        <v>9</v>
      </c>
      <c r="E96" s="72">
        <v>27</v>
      </c>
      <c r="F96" s="72">
        <v>16</v>
      </c>
      <c r="G96" s="72">
        <v>9</v>
      </c>
      <c r="H96" s="72">
        <v>30</v>
      </c>
      <c r="I96" s="72">
        <v>12</v>
      </c>
      <c r="J96" s="72">
        <v>9</v>
      </c>
      <c r="K96" s="72">
        <v>26</v>
      </c>
      <c r="L96" s="72">
        <f t="shared" si="25"/>
        <v>61</v>
      </c>
      <c r="M96" s="72">
        <f t="shared" si="26"/>
        <v>83</v>
      </c>
      <c r="N96" s="111">
        <f t="shared" si="27"/>
        <v>0.73493975903614461</v>
      </c>
      <c r="Q96" s="5">
        <f t="shared" si="17"/>
        <v>0</v>
      </c>
      <c r="R96" s="5">
        <v>6115</v>
      </c>
      <c r="S96" s="5" t="s">
        <v>35</v>
      </c>
      <c r="T96" s="5">
        <v>6</v>
      </c>
      <c r="U96" s="5">
        <v>0</v>
      </c>
      <c r="V96" s="5">
        <v>12</v>
      </c>
      <c r="W96" s="5">
        <v>9</v>
      </c>
      <c r="X96" s="5">
        <v>16</v>
      </c>
      <c r="Y96" s="5">
        <v>0</v>
      </c>
      <c r="Z96" s="5">
        <v>5</v>
      </c>
      <c r="AA96" s="5">
        <v>9</v>
      </c>
      <c r="AB96" s="5">
        <v>12</v>
      </c>
      <c r="AC96" s="5">
        <v>0</v>
      </c>
      <c r="AD96" s="5">
        <v>5</v>
      </c>
      <c r="AE96" s="5">
        <v>9</v>
      </c>
      <c r="AF96" s="5">
        <f t="shared" si="18"/>
        <v>15</v>
      </c>
      <c r="AG96" s="5">
        <f t="shared" si="19"/>
        <v>25</v>
      </c>
      <c r="AH96" s="5">
        <f t="shared" si="20"/>
        <v>21</v>
      </c>
      <c r="AI96" s="5">
        <f t="shared" si="28"/>
        <v>27</v>
      </c>
      <c r="AJ96" s="5">
        <f t="shared" si="29"/>
        <v>30</v>
      </c>
      <c r="AK96" s="5">
        <f t="shared" si="30"/>
        <v>26</v>
      </c>
      <c r="AL96" s="5">
        <f t="shared" si="31"/>
        <v>61</v>
      </c>
      <c r="AM96" s="5">
        <f t="shared" si="32"/>
        <v>83</v>
      </c>
      <c r="AN96" s="5">
        <f t="shared" si="21"/>
        <v>0</v>
      </c>
      <c r="AO96" s="5">
        <f t="shared" si="22"/>
        <v>0</v>
      </c>
      <c r="AP96" s="5">
        <f t="shared" si="23"/>
        <v>0</v>
      </c>
      <c r="AQ96" s="5">
        <f t="shared" si="24"/>
        <v>0</v>
      </c>
    </row>
    <row r="97" spans="1:43" x14ac:dyDescent="0.3">
      <c r="A97" s="71">
        <v>6116</v>
      </c>
      <c r="B97" s="73" t="s">
        <v>294</v>
      </c>
      <c r="C97" s="72">
        <v>1</v>
      </c>
      <c r="D97" s="72">
        <v>10</v>
      </c>
      <c r="E97" s="72">
        <v>12</v>
      </c>
      <c r="F97" s="72">
        <v>4</v>
      </c>
      <c r="G97" s="72">
        <v>4</v>
      </c>
      <c r="H97" s="72">
        <v>8</v>
      </c>
      <c r="I97" s="72">
        <v>3</v>
      </c>
      <c r="J97" s="72">
        <v>2</v>
      </c>
      <c r="K97" s="72">
        <v>5</v>
      </c>
      <c r="L97" s="72">
        <f t="shared" si="25"/>
        <v>24</v>
      </c>
      <c r="M97" s="72">
        <f t="shared" si="26"/>
        <v>25</v>
      </c>
      <c r="N97" s="111">
        <f t="shared" si="27"/>
        <v>0.96</v>
      </c>
      <c r="Q97" s="5">
        <f t="shared" si="17"/>
        <v>0</v>
      </c>
      <c r="R97" s="5">
        <v>6116</v>
      </c>
      <c r="S97" s="5" t="s">
        <v>294</v>
      </c>
      <c r="T97" s="5">
        <v>1</v>
      </c>
      <c r="U97" s="5">
        <v>0</v>
      </c>
      <c r="V97" s="5">
        <v>1</v>
      </c>
      <c r="W97" s="5">
        <v>10</v>
      </c>
      <c r="X97" s="5">
        <v>4</v>
      </c>
      <c r="Y97" s="5">
        <v>0</v>
      </c>
      <c r="Z97" s="5">
        <v>0</v>
      </c>
      <c r="AA97" s="5">
        <v>4</v>
      </c>
      <c r="AB97" s="5">
        <v>3</v>
      </c>
      <c r="AC97" s="5">
        <v>0</v>
      </c>
      <c r="AD97" s="5">
        <v>0</v>
      </c>
      <c r="AE97" s="5">
        <v>2</v>
      </c>
      <c r="AF97" s="5">
        <f t="shared" si="18"/>
        <v>11</v>
      </c>
      <c r="AG97" s="5">
        <f t="shared" si="19"/>
        <v>8</v>
      </c>
      <c r="AH97" s="5">
        <f t="shared" si="20"/>
        <v>5</v>
      </c>
      <c r="AI97" s="5">
        <f t="shared" si="28"/>
        <v>12</v>
      </c>
      <c r="AJ97" s="5">
        <f t="shared" si="29"/>
        <v>8</v>
      </c>
      <c r="AK97" s="5">
        <f t="shared" si="30"/>
        <v>5</v>
      </c>
      <c r="AL97" s="5">
        <f t="shared" si="31"/>
        <v>24</v>
      </c>
      <c r="AM97" s="5">
        <f t="shared" si="32"/>
        <v>25</v>
      </c>
      <c r="AN97" s="5">
        <f t="shared" si="21"/>
        <v>0</v>
      </c>
      <c r="AO97" s="5">
        <f t="shared" si="22"/>
        <v>0</v>
      </c>
      <c r="AP97" s="5">
        <f t="shared" si="23"/>
        <v>0</v>
      </c>
      <c r="AQ97" s="5">
        <f t="shared" si="24"/>
        <v>0</v>
      </c>
    </row>
    <row r="98" spans="1:43" x14ac:dyDescent="0.3">
      <c r="A98" s="71">
        <v>6117</v>
      </c>
      <c r="B98" s="73" t="s">
        <v>165</v>
      </c>
      <c r="C98" s="72">
        <v>4</v>
      </c>
      <c r="D98" s="72">
        <v>13</v>
      </c>
      <c r="E98" s="72">
        <v>18</v>
      </c>
      <c r="F98" s="72">
        <v>5</v>
      </c>
      <c r="G98" s="72">
        <v>8</v>
      </c>
      <c r="H98" s="72">
        <v>16</v>
      </c>
      <c r="I98" s="72">
        <v>4</v>
      </c>
      <c r="J98" s="72">
        <v>4</v>
      </c>
      <c r="K98" s="72">
        <v>9</v>
      </c>
      <c r="L98" s="72">
        <f t="shared" si="25"/>
        <v>38</v>
      </c>
      <c r="M98" s="72">
        <f t="shared" si="26"/>
        <v>43</v>
      </c>
      <c r="N98" s="111">
        <f t="shared" si="27"/>
        <v>0.88372093023255816</v>
      </c>
      <c r="Q98" s="5">
        <f t="shared" si="17"/>
        <v>0</v>
      </c>
      <c r="R98" s="5">
        <v>6117</v>
      </c>
      <c r="S98" s="5" t="s">
        <v>165</v>
      </c>
      <c r="T98" s="5">
        <v>4</v>
      </c>
      <c r="U98" s="5">
        <v>0</v>
      </c>
      <c r="V98" s="5">
        <v>1</v>
      </c>
      <c r="W98" s="5">
        <v>13</v>
      </c>
      <c r="X98" s="5">
        <v>5</v>
      </c>
      <c r="Y98" s="5">
        <v>0</v>
      </c>
      <c r="Z98" s="5">
        <v>3</v>
      </c>
      <c r="AA98" s="5">
        <v>8</v>
      </c>
      <c r="AB98" s="5">
        <v>4</v>
      </c>
      <c r="AC98" s="5">
        <v>0</v>
      </c>
      <c r="AD98" s="5">
        <v>1</v>
      </c>
      <c r="AE98" s="5">
        <v>4</v>
      </c>
      <c r="AF98" s="5">
        <f t="shared" si="18"/>
        <v>17</v>
      </c>
      <c r="AG98" s="5">
        <f t="shared" si="19"/>
        <v>13</v>
      </c>
      <c r="AH98" s="5">
        <f t="shared" si="20"/>
        <v>8</v>
      </c>
      <c r="AI98" s="5">
        <f t="shared" si="28"/>
        <v>18</v>
      </c>
      <c r="AJ98" s="5">
        <f t="shared" si="29"/>
        <v>16</v>
      </c>
      <c r="AK98" s="5">
        <f t="shared" si="30"/>
        <v>9</v>
      </c>
      <c r="AL98" s="5">
        <f t="shared" si="31"/>
        <v>38</v>
      </c>
      <c r="AM98" s="5">
        <f t="shared" si="32"/>
        <v>43</v>
      </c>
      <c r="AN98" s="5">
        <f t="shared" si="21"/>
        <v>0</v>
      </c>
      <c r="AO98" s="5">
        <f t="shared" si="22"/>
        <v>0</v>
      </c>
      <c r="AP98" s="5">
        <f t="shared" si="23"/>
        <v>0</v>
      </c>
      <c r="AQ98" s="5">
        <f t="shared" si="24"/>
        <v>0</v>
      </c>
    </row>
    <row r="99" spans="1:43" x14ac:dyDescent="0.3">
      <c r="A99" s="71">
        <v>6201</v>
      </c>
      <c r="B99" s="73" t="s">
        <v>166</v>
      </c>
      <c r="C99" s="72">
        <v>2</v>
      </c>
      <c r="D99" s="72">
        <v>6</v>
      </c>
      <c r="E99" s="72">
        <v>10</v>
      </c>
      <c r="F99" s="72">
        <v>0</v>
      </c>
      <c r="G99" s="72">
        <v>4</v>
      </c>
      <c r="H99" s="72">
        <v>9</v>
      </c>
      <c r="I99" s="72">
        <v>1</v>
      </c>
      <c r="J99" s="72">
        <v>6</v>
      </c>
      <c r="K99" s="72">
        <v>10</v>
      </c>
      <c r="L99" s="72">
        <f t="shared" si="25"/>
        <v>19</v>
      </c>
      <c r="M99" s="72">
        <f t="shared" si="26"/>
        <v>29</v>
      </c>
      <c r="N99" s="111">
        <f t="shared" si="27"/>
        <v>0.65517241379310343</v>
      </c>
      <c r="Q99" s="5">
        <f t="shared" si="17"/>
        <v>0</v>
      </c>
      <c r="R99" s="5">
        <v>6201</v>
      </c>
      <c r="S99" s="5" t="s">
        <v>166</v>
      </c>
      <c r="T99" s="5">
        <v>2</v>
      </c>
      <c r="U99" s="5">
        <v>0</v>
      </c>
      <c r="V99" s="5">
        <v>2</v>
      </c>
      <c r="W99" s="5">
        <v>6</v>
      </c>
      <c r="X99" s="5">
        <v>0</v>
      </c>
      <c r="Y99" s="5">
        <v>0</v>
      </c>
      <c r="Z99" s="5">
        <v>5</v>
      </c>
      <c r="AA99" s="5">
        <v>4</v>
      </c>
      <c r="AB99" s="5">
        <v>1</v>
      </c>
      <c r="AC99" s="5">
        <v>0</v>
      </c>
      <c r="AD99" s="5">
        <v>3</v>
      </c>
      <c r="AE99" s="5">
        <v>6</v>
      </c>
      <c r="AF99" s="5">
        <f t="shared" si="18"/>
        <v>8</v>
      </c>
      <c r="AG99" s="5">
        <f t="shared" si="19"/>
        <v>4</v>
      </c>
      <c r="AH99" s="5">
        <f t="shared" si="20"/>
        <v>7</v>
      </c>
      <c r="AI99" s="5">
        <f t="shared" si="28"/>
        <v>10</v>
      </c>
      <c r="AJ99" s="5">
        <f t="shared" si="29"/>
        <v>9</v>
      </c>
      <c r="AK99" s="5">
        <f t="shared" si="30"/>
        <v>10</v>
      </c>
      <c r="AL99" s="5">
        <f t="shared" si="31"/>
        <v>19</v>
      </c>
      <c r="AM99" s="5">
        <f t="shared" si="32"/>
        <v>29</v>
      </c>
      <c r="AN99" s="5">
        <f t="shared" si="21"/>
        <v>0</v>
      </c>
      <c r="AO99" s="5">
        <f t="shared" si="22"/>
        <v>0</v>
      </c>
      <c r="AP99" s="5">
        <f t="shared" si="23"/>
        <v>0</v>
      </c>
      <c r="AQ99" s="5">
        <f t="shared" si="24"/>
        <v>0</v>
      </c>
    </row>
    <row r="100" spans="1:43" x14ac:dyDescent="0.3">
      <c r="A100" s="71">
        <v>6202</v>
      </c>
      <c r="B100" s="73" t="s">
        <v>265</v>
      </c>
      <c r="C100" s="72">
        <v>2</v>
      </c>
      <c r="D100" s="72">
        <v>2</v>
      </c>
      <c r="E100" s="72">
        <v>4</v>
      </c>
      <c r="F100" s="72">
        <v>2</v>
      </c>
      <c r="G100" s="72">
        <v>1</v>
      </c>
      <c r="H100" s="72">
        <v>5</v>
      </c>
      <c r="I100" s="72">
        <v>0</v>
      </c>
      <c r="J100" s="72">
        <v>2</v>
      </c>
      <c r="K100" s="72">
        <v>2</v>
      </c>
      <c r="L100" s="72">
        <f t="shared" si="25"/>
        <v>9</v>
      </c>
      <c r="M100" s="72">
        <f t="shared" si="26"/>
        <v>11</v>
      </c>
      <c r="N100" s="111">
        <f t="shared" si="27"/>
        <v>0.81818181818181823</v>
      </c>
      <c r="Q100" s="5">
        <f t="shared" si="17"/>
        <v>0</v>
      </c>
      <c r="R100" s="5">
        <v>6202</v>
      </c>
      <c r="S100" s="5" t="s">
        <v>265</v>
      </c>
      <c r="T100" s="5">
        <v>2</v>
      </c>
      <c r="U100" s="5">
        <v>0</v>
      </c>
      <c r="V100" s="5">
        <v>0</v>
      </c>
      <c r="W100" s="5">
        <v>2</v>
      </c>
      <c r="X100" s="5">
        <v>2</v>
      </c>
      <c r="Y100" s="5">
        <v>0</v>
      </c>
      <c r="Z100" s="5">
        <v>2</v>
      </c>
      <c r="AA100" s="5">
        <v>1</v>
      </c>
      <c r="AB100" s="5">
        <v>0</v>
      </c>
      <c r="AC100" s="5">
        <v>0</v>
      </c>
      <c r="AD100" s="5">
        <v>0</v>
      </c>
      <c r="AE100" s="5">
        <v>2</v>
      </c>
      <c r="AF100" s="5">
        <f t="shared" si="18"/>
        <v>4</v>
      </c>
      <c r="AG100" s="5">
        <f t="shared" si="19"/>
        <v>3</v>
      </c>
      <c r="AH100" s="5">
        <f t="shared" si="20"/>
        <v>2</v>
      </c>
      <c r="AI100" s="5">
        <f t="shared" si="28"/>
        <v>4</v>
      </c>
      <c r="AJ100" s="5">
        <f t="shared" si="29"/>
        <v>5</v>
      </c>
      <c r="AK100" s="5">
        <f t="shared" si="30"/>
        <v>2</v>
      </c>
      <c r="AL100" s="5">
        <f t="shared" si="31"/>
        <v>9</v>
      </c>
      <c r="AM100" s="5">
        <f t="shared" si="32"/>
        <v>11</v>
      </c>
      <c r="AN100" s="5">
        <f t="shared" si="21"/>
        <v>0</v>
      </c>
      <c r="AO100" s="5">
        <f t="shared" si="22"/>
        <v>0</v>
      </c>
      <c r="AP100" s="5">
        <f t="shared" si="23"/>
        <v>0</v>
      </c>
      <c r="AQ100" s="5">
        <f t="shared" si="24"/>
        <v>0</v>
      </c>
    </row>
    <row r="101" spans="1:43" x14ac:dyDescent="0.3">
      <c r="A101" s="71">
        <v>6203</v>
      </c>
      <c r="B101" s="73" t="s">
        <v>246</v>
      </c>
      <c r="C101" s="72">
        <v>2</v>
      </c>
      <c r="D101" s="72">
        <v>1</v>
      </c>
      <c r="E101" s="72">
        <v>6</v>
      </c>
      <c r="F101" s="72">
        <v>1</v>
      </c>
      <c r="G101" s="72">
        <v>1</v>
      </c>
      <c r="H101" s="72">
        <v>4</v>
      </c>
      <c r="I101" s="72">
        <v>2</v>
      </c>
      <c r="J101" s="72">
        <v>1</v>
      </c>
      <c r="K101" s="72">
        <v>3</v>
      </c>
      <c r="L101" s="72">
        <f t="shared" si="25"/>
        <v>8</v>
      </c>
      <c r="M101" s="72">
        <f t="shared" si="26"/>
        <v>13</v>
      </c>
      <c r="N101" s="111">
        <f t="shared" si="27"/>
        <v>0.61538461538461542</v>
      </c>
      <c r="Q101" s="5">
        <f t="shared" si="17"/>
        <v>0</v>
      </c>
      <c r="R101" s="5">
        <v>6203</v>
      </c>
      <c r="S101" s="5" t="s">
        <v>246</v>
      </c>
      <c r="T101" s="5">
        <v>2</v>
      </c>
      <c r="U101" s="5">
        <v>0</v>
      </c>
      <c r="V101" s="5">
        <v>3</v>
      </c>
      <c r="W101" s="5">
        <v>1</v>
      </c>
      <c r="X101" s="5">
        <v>1</v>
      </c>
      <c r="Y101" s="5">
        <v>0</v>
      </c>
      <c r="Z101" s="5">
        <v>2</v>
      </c>
      <c r="AA101" s="5">
        <v>1</v>
      </c>
      <c r="AB101" s="5">
        <v>2</v>
      </c>
      <c r="AC101" s="5">
        <v>0</v>
      </c>
      <c r="AD101" s="5">
        <v>0</v>
      </c>
      <c r="AE101" s="5">
        <v>1</v>
      </c>
      <c r="AF101" s="5">
        <f t="shared" si="18"/>
        <v>3</v>
      </c>
      <c r="AG101" s="5">
        <f t="shared" si="19"/>
        <v>2</v>
      </c>
      <c r="AH101" s="5">
        <f t="shared" si="20"/>
        <v>3</v>
      </c>
      <c r="AI101" s="5">
        <f t="shared" si="28"/>
        <v>6</v>
      </c>
      <c r="AJ101" s="5">
        <f t="shared" si="29"/>
        <v>4</v>
      </c>
      <c r="AK101" s="5">
        <f t="shared" si="30"/>
        <v>3</v>
      </c>
      <c r="AL101" s="5">
        <f t="shared" si="31"/>
        <v>8</v>
      </c>
      <c r="AM101" s="5">
        <f t="shared" si="32"/>
        <v>13</v>
      </c>
      <c r="AN101" s="5">
        <f t="shared" si="21"/>
        <v>0</v>
      </c>
      <c r="AO101" s="5">
        <f t="shared" si="22"/>
        <v>0</v>
      </c>
      <c r="AP101" s="5">
        <f t="shared" si="23"/>
        <v>0</v>
      </c>
      <c r="AQ101" s="5">
        <f t="shared" si="24"/>
        <v>0</v>
      </c>
    </row>
    <row r="102" spans="1:43" x14ac:dyDescent="0.3">
      <c r="A102" s="71">
        <v>6204</v>
      </c>
      <c r="B102" s="73" t="s">
        <v>498</v>
      </c>
      <c r="C102" s="72">
        <v>4</v>
      </c>
      <c r="D102" s="72">
        <v>6</v>
      </c>
      <c r="E102" s="72">
        <v>11</v>
      </c>
      <c r="F102" s="72">
        <v>2</v>
      </c>
      <c r="G102" s="72">
        <v>1</v>
      </c>
      <c r="H102" s="72">
        <v>4</v>
      </c>
      <c r="I102" s="72">
        <v>2</v>
      </c>
      <c r="J102" s="72">
        <v>1</v>
      </c>
      <c r="K102" s="72">
        <v>3</v>
      </c>
      <c r="L102" s="72">
        <f t="shared" si="25"/>
        <v>16</v>
      </c>
      <c r="M102" s="72">
        <f t="shared" si="26"/>
        <v>18</v>
      </c>
      <c r="N102" s="111">
        <f t="shared" si="27"/>
        <v>0.88888888888888884</v>
      </c>
      <c r="Q102" s="5">
        <f t="shared" si="17"/>
        <v>-1</v>
      </c>
      <c r="R102" s="5">
        <v>6204</v>
      </c>
      <c r="S102" s="5" t="s">
        <v>353</v>
      </c>
      <c r="T102" s="5">
        <v>4</v>
      </c>
      <c r="U102" s="5">
        <v>0</v>
      </c>
      <c r="V102" s="5">
        <v>1</v>
      </c>
      <c r="W102" s="5">
        <v>6</v>
      </c>
      <c r="X102" s="5">
        <v>2</v>
      </c>
      <c r="Y102" s="5">
        <v>0</v>
      </c>
      <c r="Z102" s="5">
        <v>1</v>
      </c>
      <c r="AA102" s="5">
        <v>1</v>
      </c>
      <c r="AB102" s="5">
        <v>2</v>
      </c>
      <c r="AC102" s="5">
        <v>0</v>
      </c>
      <c r="AD102" s="5">
        <v>0</v>
      </c>
      <c r="AE102" s="5">
        <v>1</v>
      </c>
      <c r="AF102" s="5">
        <f t="shared" si="18"/>
        <v>10</v>
      </c>
      <c r="AG102" s="5">
        <f t="shared" si="19"/>
        <v>3</v>
      </c>
      <c r="AH102" s="5">
        <f t="shared" si="20"/>
        <v>3</v>
      </c>
      <c r="AI102" s="5">
        <f t="shared" si="28"/>
        <v>11</v>
      </c>
      <c r="AJ102" s="5">
        <f t="shared" si="29"/>
        <v>4</v>
      </c>
      <c r="AK102" s="5">
        <f t="shared" si="30"/>
        <v>3</v>
      </c>
      <c r="AL102" s="5">
        <f t="shared" si="31"/>
        <v>16</v>
      </c>
      <c r="AM102" s="5">
        <f t="shared" si="32"/>
        <v>18</v>
      </c>
      <c r="AN102" s="5">
        <f t="shared" si="21"/>
        <v>0</v>
      </c>
      <c r="AO102" s="5">
        <f t="shared" si="22"/>
        <v>0</v>
      </c>
      <c r="AP102" s="5">
        <f t="shared" si="23"/>
        <v>0</v>
      </c>
      <c r="AQ102" s="5">
        <f t="shared" si="24"/>
        <v>0</v>
      </c>
    </row>
    <row r="103" spans="1:43" x14ac:dyDescent="0.3">
      <c r="A103" s="71">
        <v>6205</v>
      </c>
      <c r="B103" s="73" t="s">
        <v>295</v>
      </c>
      <c r="C103" s="72">
        <v>2</v>
      </c>
      <c r="D103" s="72">
        <v>4</v>
      </c>
      <c r="E103" s="72">
        <v>12</v>
      </c>
      <c r="F103" s="72">
        <v>3</v>
      </c>
      <c r="G103" s="72">
        <v>3</v>
      </c>
      <c r="H103" s="72">
        <v>15</v>
      </c>
      <c r="I103" s="72">
        <v>1</v>
      </c>
      <c r="J103" s="72">
        <v>2</v>
      </c>
      <c r="K103" s="72">
        <v>4</v>
      </c>
      <c r="L103" s="72">
        <f t="shared" si="25"/>
        <v>15</v>
      </c>
      <c r="M103" s="72">
        <f t="shared" si="26"/>
        <v>31</v>
      </c>
      <c r="N103" s="111">
        <f t="shared" si="27"/>
        <v>0.4838709677419355</v>
      </c>
      <c r="Q103" s="5">
        <f t="shared" si="17"/>
        <v>0</v>
      </c>
      <c r="R103" s="5">
        <v>6205</v>
      </c>
      <c r="S103" s="5" t="s">
        <v>295</v>
      </c>
      <c r="T103" s="5">
        <v>2</v>
      </c>
      <c r="U103" s="5">
        <v>0</v>
      </c>
      <c r="V103" s="5">
        <v>6</v>
      </c>
      <c r="W103" s="5">
        <v>4</v>
      </c>
      <c r="X103" s="5">
        <v>3</v>
      </c>
      <c r="Y103" s="5">
        <v>0</v>
      </c>
      <c r="Z103" s="5">
        <v>9</v>
      </c>
      <c r="AA103" s="5">
        <v>3</v>
      </c>
      <c r="AB103" s="5">
        <v>1</v>
      </c>
      <c r="AC103" s="5">
        <v>0</v>
      </c>
      <c r="AD103" s="5">
        <v>1</v>
      </c>
      <c r="AE103" s="5">
        <v>2</v>
      </c>
      <c r="AF103" s="5">
        <f t="shared" si="18"/>
        <v>6</v>
      </c>
      <c r="AG103" s="5">
        <f t="shared" si="19"/>
        <v>6</v>
      </c>
      <c r="AH103" s="5">
        <f t="shared" si="20"/>
        <v>3</v>
      </c>
      <c r="AI103" s="5">
        <f t="shared" si="28"/>
        <v>12</v>
      </c>
      <c r="AJ103" s="5">
        <f t="shared" si="29"/>
        <v>15</v>
      </c>
      <c r="AK103" s="5">
        <f t="shared" si="30"/>
        <v>4</v>
      </c>
      <c r="AL103" s="5">
        <f t="shared" si="31"/>
        <v>15</v>
      </c>
      <c r="AM103" s="5">
        <f t="shared" si="32"/>
        <v>31</v>
      </c>
      <c r="AN103" s="5">
        <f t="shared" si="21"/>
        <v>0</v>
      </c>
      <c r="AO103" s="5">
        <f t="shared" si="22"/>
        <v>0</v>
      </c>
      <c r="AP103" s="5">
        <f t="shared" si="23"/>
        <v>0</v>
      </c>
      <c r="AQ103" s="5">
        <f t="shared" si="24"/>
        <v>0</v>
      </c>
    </row>
    <row r="104" spans="1:43" x14ac:dyDescent="0.3">
      <c r="A104" s="71">
        <v>6206</v>
      </c>
      <c r="B104" s="75" t="s">
        <v>296</v>
      </c>
      <c r="C104" s="72">
        <v>1</v>
      </c>
      <c r="D104" s="72">
        <v>5</v>
      </c>
      <c r="E104" s="72">
        <v>8</v>
      </c>
      <c r="F104" s="72">
        <v>0</v>
      </c>
      <c r="G104" s="72">
        <v>4</v>
      </c>
      <c r="H104" s="72">
        <v>4</v>
      </c>
      <c r="I104" s="72">
        <v>2</v>
      </c>
      <c r="J104" s="72">
        <v>3</v>
      </c>
      <c r="K104" s="72">
        <v>6</v>
      </c>
      <c r="L104" s="72">
        <f t="shared" si="25"/>
        <v>15</v>
      </c>
      <c r="M104" s="72">
        <f t="shared" si="26"/>
        <v>18</v>
      </c>
      <c r="N104" s="111">
        <f t="shared" si="27"/>
        <v>0.83333333333333337</v>
      </c>
      <c r="Q104" s="5">
        <f t="shared" si="17"/>
        <v>0</v>
      </c>
      <c r="R104" s="5">
        <v>6206</v>
      </c>
      <c r="S104" s="5" t="s">
        <v>296</v>
      </c>
      <c r="T104" s="5">
        <v>1</v>
      </c>
      <c r="U104" s="5">
        <v>0</v>
      </c>
      <c r="V104" s="5">
        <v>2</v>
      </c>
      <c r="W104" s="5">
        <v>5</v>
      </c>
      <c r="X104" s="5">
        <v>0</v>
      </c>
      <c r="Y104" s="5">
        <v>0</v>
      </c>
      <c r="Z104" s="5">
        <v>0</v>
      </c>
      <c r="AA104" s="5">
        <v>4</v>
      </c>
      <c r="AB104" s="5">
        <v>2</v>
      </c>
      <c r="AC104" s="5">
        <v>0</v>
      </c>
      <c r="AD104" s="5">
        <v>1</v>
      </c>
      <c r="AE104" s="5">
        <v>3</v>
      </c>
      <c r="AF104" s="5">
        <f t="shared" si="18"/>
        <v>6</v>
      </c>
      <c r="AG104" s="5">
        <f t="shared" si="19"/>
        <v>4</v>
      </c>
      <c r="AH104" s="5">
        <f t="shared" si="20"/>
        <v>5</v>
      </c>
      <c r="AI104" s="5">
        <f t="shared" si="28"/>
        <v>8</v>
      </c>
      <c r="AJ104" s="5">
        <f t="shared" si="29"/>
        <v>4</v>
      </c>
      <c r="AK104" s="5">
        <f t="shared" si="30"/>
        <v>6</v>
      </c>
      <c r="AL104" s="5">
        <f t="shared" si="31"/>
        <v>15</v>
      </c>
      <c r="AM104" s="5">
        <f t="shared" si="32"/>
        <v>18</v>
      </c>
      <c r="AN104" s="5">
        <f t="shared" si="21"/>
        <v>0</v>
      </c>
      <c r="AO104" s="5">
        <f t="shared" si="22"/>
        <v>0</v>
      </c>
      <c r="AP104" s="5">
        <f t="shared" si="23"/>
        <v>0</v>
      </c>
      <c r="AQ104" s="5">
        <f t="shared" si="24"/>
        <v>0</v>
      </c>
    </row>
    <row r="105" spans="1:43" x14ac:dyDescent="0.3">
      <c r="A105" s="71">
        <v>6301</v>
      </c>
      <c r="B105" s="73" t="s">
        <v>167</v>
      </c>
      <c r="C105" s="72">
        <v>3</v>
      </c>
      <c r="D105" s="72">
        <v>4</v>
      </c>
      <c r="E105" s="72">
        <v>10</v>
      </c>
      <c r="F105" s="72">
        <v>2</v>
      </c>
      <c r="G105" s="72">
        <v>8</v>
      </c>
      <c r="H105" s="72">
        <v>10</v>
      </c>
      <c r="I105" s="72">
        <v>2</v>
      </c>
      <c r="J105" s="72">
        <v>5</v>
      </c>
      <c r="K105" s="72">
        <v>7</v>
      </c>
      <c r="L105" s="72">
        <f t="shared" si="25"/>
        <v>24</v>
      </c>
      <c r="M105" s="72">
        <f t="shared" si="26"/>
        <v>27</v>
      </c>
      <c r="N105" s="111">
        <f t="shared" si="27"/>
        <v>0.88888888888888884</v>
      </c>
      <c r="Q105" s="5">
        <f t="shared" si="17"/>
        <v>0</v>
      </c>
      <c r="R105" s="5">
        <v>6301</v>
      </c>
      <c r="S105" s="5" t="s">
        <v>167</v>
      </c>
      <c r="T105" s="5">
        <v>3</v>
      </c>
      <c r="U105" s="5">
        <v>0</v>
      </c>
      <c r="V105" s="5">
        <v>3</v>
      </c>
      <c r="W105" s="5">
        <v>4</v>
      </c>
      <c r="X105" s="5">
        <v>2</v>
      </c>
      <c r="Y105" s="5">
        <v>0</v>
      </c>
      <c r="Z105" s="5">
        <v>0</v>
      </c>
      <c r="AA105" s="5">
        <v>8</v>
      </c>
      <c r="AB105" s="5">
        <v>2</v>
      </c>
      <c r="AC105" s="5">
        <v>0</v>
      </c>
      <c r="AD105" s="5">
        <v>0</v>
      </c>
      <c r="AE105" s="5">
        <v>5</v>
      </c>
      <c r="AF105" s="5">
        <f t="shared" si="18"/>
        <v>7</v>
      </c>
      <c r="AG105" s="5">
        <f t="shared" si="19"/>
        <v>10</v>
      </c>
      <c r="AH105" s="5">
        <f t="shared" si="20"/>
        <v>7</v>
      </c>
      <c r="AI105" s="5">
        <f t="shared" si="28"/>
        <v>10</v>
      </c>
      <c r="AJ105" s="5">
        <f t="shared" si="29"/>
        <v>10</v>
      </c>
      <c r="AK105" s="5">
        <f t="shared" si="30"/>
        <v>7</v>
      </c>
      <c r="AL105" s="5">
        <f t="shared" si="31"/>
        <v>24</v>
      </c>
      <c r="AM105" s="5">
        <f t="shared" si="32"/>
        <v>27</v>
      </c>
      <c r="AN105" s="5">
        <f t="shared" si="21"/>
        <v>0</v>
      </c>
      <c r="AO105" s="5">
        <f t="shared" si="22"/>
        <v>0</v>
      </c>
      <c r="AP105" s="5">
        <f t="shared" si="23"/>
        <v>0</v>
      </c>
      <c r="AQ105" s="5">
        <f t="shared" si="24"/>
        <v>0</v>
      </c>
    </row>
    <row r="106" spans="1:43" x14ac:dyDescent="0.3">
      <c r="A106" s="71">
        <v>6302</v>
      </c>
      <c r="B106" s="72" t="s">
        <v>354</v>
      </c>
      <c r="C106" s="72">
        <v>1</v>
      </c>
      <c r="D106" s="72">
        <v>5</v>
      </c>
      <c r="E106" s="72">
        <v>8</v>
      </c>
      <c r="F106" s="72">
        <v>2</v>
      </c>
      <c r="G106" s="72">
        <v>3</v>
      </c>
      <c r="H106" s="72">
        <v>7</v>
      </c>
      <c r="I106" s="72">
        <v>2</v>
      </c>
      <c r="J106" s="72">
        <v>2</v>
      </c>
      <c r="K106" s="72">
        <v>5</v>
      </c>
      <c r="L106" s="72">
        <f t="shared" si="25"/>
        <v>15</v>
      </c>
      <c r="M106" s="72">
        <f t="shared" si="26"/>
        <v>20</v>
      </c>
      <c r="N106" s="111">
        <f t="shared" si="27"/>
        <v>0.75</v>
      </c>
      <c r="Q106" s="5">
        <f t="shared" si="17"/>
        <v>0</v>
      </c>
      <c r="R106" s="5">
        <v>6302</v>
      </c>
      <c r="S106" s="5" t="s">
        <v>354</v>
      </c>
      <c r="T106" s="5">
        <v>1</v>
      </c>
      <c r="U106" s="5">
        <v>0</v>
      </c>
      <c r="V106" s="5">
        <v>2</v>
      </c>
      <c r="W106" s="5">
        <v>5</v>
      </c>
      <c r="X106" s="5">
        <v>2</v>
      </c>
      <c r="Y106" s="5">
        <v>0</v>
      </c>
      <c r="Z106" s="5">
        <v>2</v>
      </c>
      <c r="AA106" s="5">
        <v>3</v>
      </c>
      <c r="AB106" s="5">
        <v>2</v>
      </c>
      <c r="AC106" s="5">
        <v>0</v>
      </c>
      <c r="AD106" s="5">
        <v>1</v>
      </c>
      <c r="AE106" s="5">
        <v>2</v>
      </c>
      <c r="AF106" s="5">
        <f t="shared" si="18"/>
        <v>6</v>
      </c>
      <c r="AG106" s="5">
        <f t="shared" si="19"/>
        <v>5</v>
      </c>
      <c r="AH106" s="5">
        <f t="shared" si="20"/>
        <v>4</v>
      </c>
      <c r="AI106" s="5">
        <f t="shared" si="28"/>
        <v>8</v>
      </c>
      <c r="AJ106" s="5">
        <f t="shared" si="29"/>
        <v>7</v>
      </c>
      <c r="AK106" s="5">
        <f t="shared" si="30"/>
        <v>5</v>
      </c>
      <c r="AL106" s="5">
        <f t="shared" si="31"/>
        <v>15</v>
      </c>
      <c r="AM106" s="5">
        <f t="shared" si="32"/>
        <v>20</v>
      </c>
      <c r="AN106" s="5">
        <f t="shared" si="21"/>
        <v>0</v>
      </c>
      <c r="AO106" s="5">
        <f t="shared" si="22"/>
        <v>0</v>
      </c>
      <c r="AP106" s="5">
        <f t="shared" si="23"/>
        <v>0</v>
      </c>
      <c r="AQ106" s="5">
        <f t="shared" si="24"/>
        <v>0</v>
      </c>
    </row>
    <row r="107" spans="1:43" x14ac:dyDescent="0.3">
      <c r="A107" s="71">
        <v>6303</v>
      </c>
      <c r="B107" s="73" t="s">
        <v>297</v>
      </c>
      <c r="C107" s="72">
        <v>1</v>
      </c>
      <c r="D107" s="72">
        <v>3</v>
      </c>
      <c r="E107" s="72">
        <v>7</v>
      </c>
      <c r="F107" s="72">
        <v>1</v>
      </c>
      <c r="G107" s="72">
        <v>2</v>
      </c>
      <c r="H107" s="72">
        <v>5</v>
      </c>
      <c r="I107" s="72">
        <v>0</v>
      </c>
      <c r="J107" s="72">
        <v>4</v>
      </c>
      <c r="K107" s="72">
        <v>6</v>
      </c>
      <c r="L107" s="72">
        <f t="shared" si="25"/>
        <v>11</v>
      </c>
      <c r="M107" s="72">
        <f t="shared" si="26"/>
        <v>18</v>
      </c>
      <c r="N107" s="111">
        <f t="shared" si="27"/>
        <v>0.61111111111111116</v>
      </c>
      <c r="Q107" s="5">
        <f t="shared" si="17"/>
        <v>0</v>
      </c>
      <c r="R107" s="5">
        <v>6303</v>
      </c>
      <c r="S107" s="5" t="s">
        <v>297</v>
      </c>
      <c r="T107" s="5">
        <v>1</v>
      </c>
      <c r="U107" s="5">
        <v>0</v>
      </c>
      <c r="V107" s="5">
        <v>3</v>
      </c>
      <c r="W107" s="5">
        <v>3</v>
      </c>
      <c r="X107" s="5">
        <v>1</v>
      </c>
      <c r="Y107" s="5">
        <v>0</v>
      </c>
      <c r="Z107" s="5">
        <v>2</v>
      </c>
      <c r="AA107" s="5">
        <v>2</v>
      </c>
      <c r="AB107" s="5">
        <v>0</v>
      </c>
      <c r="AC107" s="5">
        <v>0</v>
      </c>
      <c r="AD107" s="5">
        <v>2</v>
      </c>
      <c r="AE107" s="5">
        <v>4</v>
      </c>
      <c r="AF107" s="5">
        <f t="shared" si="18"/>
        <v>4</v>
      </c>
      <c r="AG107" s="5">
        <f t="shared" si="19"/>
        <v>3</v>
      </c>
      <c r="AH107" s="5">
        <f t="shared" si="20"/>
        <v>4</v>
      </c>
      <c r="AI107" s="5">
        <f t="shared" si="28"/>
        <v>7</v>
      </c>
      <c r="AJ107" s="5">
        <f t="shared" si="29"/>
        <v>5</v>
      </c>
      <c r="AK107" s="5">
        <f t="shared" si="30"/>
        <v>6</v>
      </c>
      <c r="AL107" s="5">
        <f t="shared" si="31"/>
        <v>11</v>
      </c>
      <c r="AM107" s="5">
        <f t="shared" si="32"/>
        <v>18</v>
      </c>
      <c r="AN107" s="5">
        <f t="shared" si="21"/>
        <v>0</v>
      </c>
      <c r="AO107" s="5">
        <f t="shared" si="22"/>
        <v>0</v>
      </c>
      <c r="AP107" s="5">
        <f t="shared" si="23"/>
        <v>0</v>
      </c>
      <c r="AQ107" s="5">
        <f t="shared" si="24"/>
        <v>0</v>
      </c>
    </row>
    <row r="108" spans="1:43" x14ac:dyDescent="0.3">
      <c r="A108" s="71">
        <v>6304</v>
      </c>
      <c r="B108" s="75" t="s">
        <v>298</v>
      </c>
      <c r="C108" s="72">
        <v>0</v>
      </c>
      <c r="D108" s="72">
        <v>5</v>
      </c>
      <c r="E108" s="72">
        <v>7</v>
      </c>
      <c r="F108" s="72">
        <v>0</v>
      </c>
      <c r="G108" s="72">
        <v>4</v>
      </c>
      <c r="H108" s="72">
        <v>6</v>
      </c>
      <c r="I108" s="72">
        <v>0</v>
      </c>
      <c r="J108" s="72">
        <v>4</v>
      </c>
      <c r="K108" s="72">
        <v>4</v>
      </c>
      <c r="L108" s="72">
        <f t="shared" si="25"/>
        <v>13</v>
      </c>
      <c r="M108" s="72">
        <f t="shared" si="26"/>
        <v>17</v>
      </c>
      <c r="N108" s="111">
        <f t="shared" si="27"/>
        <v>0.76470588235294112</v>
      </c>
      <c r="Q108" s="5">
        <f t="shared" si="17"/>
        <v>0</v>
      </c>
      <c r="R108" s="5">
        <v>6304</v>
      </c>
      <c r="S108" s="5" t="s">
        <v>298</v>
      </c>
      <c r="T108" s="5">
        <v>0</v>
      </c>
      <c r="U108" s="5">
        <v>0</v>
      </c>
      <c r="V108" s="5">
        <v>2</v>
      </c>
      <c r="W108" s="5">
        <v>5</v>
      </c>
      <c r="X108" s="5">
        <v>0</v>
      </c>
      <c r="Y108" s="5">
        <v>0</v>
      </c>
      <c r="Z108" s="5">
        <v>2</v>
      </c>
      <c r="AA108" s="5">
        <v>4</v>
      </c>
      <c r="AB108" s="5">
        <v>0</v>
      </c>
      <c r="AC108" s="5">
        <v>0</v>
      </c>
      <c r="AD108" s="5">
        <v>0</v>
      </c>
      <c r="AE108" s="5">
        <v>4</v>
      </c>
      <c r="AF108" s="5">
        <f t="shared" si="18"/>
        <v>5</v>
      </c>
      <c r="AG108" s="5">
        <f t="shared" si="19"/>
        <v>4</v>
      </c>
      <c r="AH108" s="5">
        <f t="shared" si="20"/>
        <v>4</v>
      </c>
      <c r="AI108" s="5">
        <f t="shared" si="28"/>
        <v>7</v>
      </c>
      <c r="AJ108" s="5">
        <f t="shared" si="29"/>
        <v>6</v>
      </c>
      <c r="AK108" s="5">
        <f t="shared" si="30"/>
        <v>4</v>
      </c>
      <c r="AL108" s="5">
        <f t="shared" si="31"/>
        <v>13</v>
      </c>
      <c r="AM108" s="5">
        <f t="shared" si="32"/>
        <v>17</v>
      </c>
      <c r="AN108" s="5">
        <f t="shared" si="21"/>
        <v>0</v>
      </c>
      <c r="AO108" s="5">
        <f t="shared" si="22"/>
        <v>0</v>
      </c>
      <c r="AP108" s="5">
        <f t="shared" si="23"/>
        <v>0</v>
      </c>
      <c r="AQ108" s="5">
        <f t="shared" si="24"/>
        <v>0</v>
      </c>
    </row>
    <row r="109" spans="1:43" x14ac:dyDescent="0.3">
      <c r="A109" s="71">
        <v>6305</v>
      </c>
      <c r="B109" s="73" t="s">
        <v>299</v>
      </c>
      <c r="C109" s="72">
        <v>1</v>
      </c>
      <c r="D109" s="72">
        <v>1</v>
      </c>
      <c r="E109" s="72">
        <v>3</v>
      </c>
      <c r="F109" s="72">
        <v>2</v>
      </c>
      <c r="G109" s="72">
        <v>3</v>
      </c>
      <c r="H109" s="72">
        <v>7</v>
      </c>
      <c r="I109" s="72">
        <v>1</v>
      </c>
      <c r="J109" s="72">
        <v>3</v>
      </c>
      <c r="K109" s="72">
        <v>4</v>
      </c>
      <c r="L109" s="72">
        <f t="shared" si="25"/>
        <v>11</v>
      </c>
      <c r="M109" s="72">
        <f t="shared" si="26"/>
        <v>14</v>
      </c>
      <c r="N109" s="111">
        <f t="shared" si="27"/>
        <v>0.7857142857142857</v>
      </c>
      <c r="Q109" s="5">
        <f t="shared" si="17"/>
        <v>0</v>
      </c>
      <c r="R109" s="5">
        <v>6305</v>
      </c>
      <c r="S109" s="5" t="s">
        <v>299</v>
      </c>
      <c r="T109" s="5">
        <v>1</v>
      </c>
      <c r="U109" s="5">
        <v>0</v>
      </c>
      <c r="V109" s="5">
        <v>1</v>
      </c>
      <c r="W109" s="5">
        <v>1</v>
      </c>
      <c r="X109" s="5">
        <v>2</v>
      </c>
      <c r="Y109" s="5">
        <v>0</v>
      </c>
      <c r="Z109" s="5">
        <v>2</v>
      </c>
      <c r="AA109" s="5">
        <v>3</v>
      </c>
      <c r="AB109" s="5">
        <v>1</v>
      </c>
      <c r="AC109" s="5">
        <v>0</v>
      </c>
      <c r="AD109" s="5">
        <v>0</v>
      </c>
      <c r="AE109" s="5">
        <v>3</v>
      </c>
      <c r="AF109" s="5">
        <f t="shared" si="18"/>
        <v>2</v>
      </c>
      <c r="AG109" s="5">
        <f t="shared" si="19"/>
        <v>5</v>
      </c>
      <c r="AH109" s="5">
        <f t="shared" si="20"/>
        <v>4</v>
      </c>
      <c r="AI109" s="5">
        <f t="shared" si="28"/>
        <v>3</v>
      </c>
      <c r="AJ109" s="5">
        <f t="shared" si="29"/>
        <v>7</v>
      </c>
      <c r="AK109" s="5">
        <f t="shared" si="30"/>
        <v>4</v>
      </c>
      <c r="AL109" s="5">
        <f t="shared" si="31"/>
        <v>11</v>
      </c>
      <c r="AM109" s="5">
        <f t="shared" si="32"/>
        <v>14</v>
      </c>
      <c r="AN109" s="5">
        <f t="shared" si="21"/>
        <v>0</v>
      </c>
      <c r="AO109" s="5">
        <f t="shared" si="22"/>
        <v>0</v>
      </c>
      <c r="AP109" s="5">
        <f t="shared" si="23"/>
        <v>0</v>
      </c>
      <c r="AQ109" s="5">
        <f t="shared" si="24"/>
        <v>0</v>
      </c>
    </row>
    <row r="110" spans="1:43" x14ac:dyDescent="0.3">
      <c r="A110" s="71">
        <v>6306</v>
      </c>
      <c r="B110" s="73" t="s">
        <v>168</v>
      </c>
      <c r="C110" s="72">
        <v>2</v>
      </c>
      <c r="D110" s="72">
        <v>7</v>
      </c>
      <c r="E110" s="72">
        <v>12</v>
      </c>
      <c r="F110" s="72">
        <v>1</v>
      </c>
      <c r="G110" s="72">
        <v>6</v>
      </c>
      <c r="H110" s="72">
        <v>11</v>
      </c>
      <c r="I110" s="72">
        <v>1</v>
      </c>
      <c r="J110" s="72">
        <v>6</v>
      </c>
      <c r="K110" s="72">
        <v>7</v>
      </c>
      <c r="L110" s="72">
        <f t="shared" si="25"/>
        <v>23</v>
      </c>
      <c r="M110" s="72">
        <f t="shared" si="26"/>
        <v>30</v>
      </c>
      <c r="N110" s="111">
        <f t="shared" si="27"/>
        <v>0.76666666666666672</v>
      </c>
      <c r="Q110" s="5">
        <f t="shared" si="17"/>
        <v>0</v>
      </c>
      <c r="R110" s="5">
        <v>6306</v>
      </c>
      <c r="S110" s="5" t="s">
        <v>168</v>
      </c>
      <c r="T110" s="5">
        <v>2</v>
      </c>
      <c r="U110" s="5">
        <v>0</v>
      </c>
      <c r="V110" s="5">
        <v>3</v>
      </c>
      <c r="W110" s="5">
        <v>7</v>
      </c>
      <c r="X110" s="5">
        <v>1</v>
      </c>
      <c r="Y110" s="5">
        <v>0</v>
      </c>
      <c r="Z110" s="5">
        <v>4</v>
      </c>
      <c r="AA110" s="5">
        <v>6</v>
      </c>
      <c r="AB110" s="5">
        <v>1</v>
      </c>
      <c r="AC110" s="5">
        <v>0</v>
      </c>
      <c r="AD110" s="5">
        <v>0</v>
      </c>
      <c r="AE110" s="5">
        <v>6</v>
      </c>
      <c r="AF110" s="5">
        <f t="shared" si="18"/>
        <v>9</v>
      </c>
      <c r="AG110" s="5">
        <f t="shared" si="19"/>
        <v>7</v>
      </c>
      <c r="AH110" s="5">
        <f t="shared" si="20"/>
        <v>7</v>
      </c>
      <c r="AI110" s="5">
        <f t="shared" si="28"/>
        <v>12</v>
      </c>
      <c r="AJ110" s="5">
        <f t="shared" si="29"/>
        <v>11</v>
      </c>
      <c r="AK110" s="5">
        <f t="shared" si="30"/>
        <v>7</v>
      </c>
      <c r="AL110" s="5">
        <f t="shared" si="31"/>
        <v>23</v>
      </c>
      <c r="AM110" s="5">
        <f t="shared" si="32"/>
        <v>30</v>
      </c>
      <c r="AN110" s="5">
        <f t="shared" si="21"/>
        <v>0</v>
      </c>
      <c r="AO110" s="5">
        <f t="shared" si="22"/>
        <v>0</v>
      </c>
      <c r="AP110" s="5">
        <f t="shared" si="23"/>
        <v>0</v>
      </c>
      <c r="AQ110" s="5">
        <f t="shared" si="24"/>
        <v>0</v>
      </c>
    </row>
    <row r="111" spans="1:43" x14ac:dyDescent="0.3">
      <c r="A111" s="71">
        <v>6307</v>
      </c>
      <c r="B111" s="73" t="s">
        <v>51</v>
      </c>
      <c r="C111" s="72">
        <v>0</v>
      </c>
      <c r="D111" s="72">
        <v>5</v>
      </c>
      <c r="E111" s="72">
        <v>7</v>
      </c>
      <c r="F111" s="72">
        <v>2</v>
      </c>
      <c r="G111" s="72">
        <v>4</v>
      </c>
      <c r="H111" s="72">
        <v>10</v>
      </c>
      <c r="I111" s="72">
        <v>0</v>
      </c>
      <c r="J111" s="72">
        <v>2</v>
      </c>
      <c r="K111" s="72">
        <v>3</v>
      </c>
      <c r="L111" s="72">
        <f t="shared" si="25"/>
        <v>13</v>
      </c>
      <c r="M111" s="72">
        <f t="shared" si="26"/>
        <v>20</v>
      </c>
      <c r="N111" s="111">
        <f t="shared" si="27"/>
        <v>0.65</v>
      </c>
      <c r="Q111" s="5">
        <f t="shared" si="17"/>
        <v>0</v>
      </c>
      <c r="R111" s="5">
        <v>6307</v>
      </c>
      <c r="S111" s="5" t="s">
        <v>51</v>
      </c>
      <c r="T111" s="5">
        <v>0</v>
      </c>
      <c r="U111" s="5">
        <v>0</v>
      </c>
      <c r="V111" s="5">
        <v>2</v>
      </c>
      <c r="W111" s="5">
        <v>5</v>
      </c>
      <c r="X111" s="5">
        <v>2</v>
      </c>
      <c r="Y111" s="5">
        <v>0</v>
      </c>
      <c r="Z111" s="5">
        <v>4</v>
      </c>
      <c r="AA111" s="5">
        <v>4</v>
      </c>
      <c r="AB111" s="5">
        <v>0</v>
      </c>
      <c r="AC111" s="5">
        <v>0</v>
      </c>
      <c r="AD111" s="5">
        <v>1</v>
      </c>
      <c r="AE111" s="5">
        <v>2</v>
      </c>
      <c r="AF111" s="5">
        <f t="shared" si="18"/>
        <v>5</v>
      </c>
      <c r="AG111" s="5">
        <f t="shared" si="19"/>
        <v>6</v>
      </c>
      <c r="AH111" s="5">
        <f t="shared" si="20"/>
        <v>2</v>
      </c>
      <c r="AI111" s="5">
        <f t="shared" si="28"/>
        <v>7</v>
      </c>
      <c r="AJ111" s="5">
        <f t="shared" si="29"/>
        <v>10</v>
      </c>
      <c r="AK111" s="5">
        <f t="shared" si="30"/>
        <v>3</v>
      </c>
      <c r="AL111" s="5">
        <f t="shared" si="31"/>
        <v>13</v>
      </c>
      <c r="AM111" s="5">
        <f t="shared" si="32"/>
        <v>20</v>
      </c>
      <c r="AN111" s="5">
        <f t="shared" si="21"/>
        <v>0</v>
      </c>
      <c r="AO111" s="5">
        <f t="shared" si="22"/>
        <v>0</v>
      </c>
      <c r="AP111" s="5">
        <f t="shared" si="23"/>
        <v>0</v>
      </c>
      <c r="AQ111" s="5">
        <f t="shared" si="24"/>
        <v>0</v>
      </c>
    </row>
    <row r="112" spans="1:43" x14ac:dyDescent="0.3">
      <c r="A112" s="71">
        <v>6308</v>
      </c>
      <c r="B112" s="73" t="s">
        <v>259</v>
      </c>
      <c r="C112" s="72">
        <v>1</v>
      </c>
      <c r="D112" s="72">
        <v>2</v>
      </c>
      <c r="E112" s="72">
        <v>4</v>
      </c>
      <c r="F112" s="72">
        <v>0</v>
      </c>
      <c r="G112" s="72">
        <v>4</v>
      </c>
      <c r="H112" s="72">
        <v>4</v>
      </c>
      <c r="I112" s="72">
        <v>0</v>
      </c>
      <c r="J112" s="72">
        <v>3</v>
      </c>
      <c r="K112" s="72">
        <v>3</v>
      </c>
      <c r="L112" s="72">
        <f t="shared" si="25"/>
        <v>10</v>
      </c>
      <c r="M112" s="72">
        <f t="shared" si="26"/>
        <v>11</v>
      </c>
      <c r="N112" s="111">
        <f t="shared" si="27"/>
        <v>0.90909090909090906</v>
      </c>
      <c r="Q112" s="5">
        <f t="shared" si="17"/>
        <v>0</v>
      </c>
      <c r="R112" s="5">
        <v>6308</v>
      </c>
      <c r="S112" s="5" t="s">
        <v>259</v>
      </c>
      <c r="T112" s="5">
        <v>1</v>
      </c>
      <c r="U112" s="5">
        <v>0</v>
      </c>
      <c r="V112" s="5">
        <v>1</v>
      </c>
      <c r="W112" s="5">
        <v>2</v>
      </c>
      <c r="X112" s="5">
        <v>0</v>
      </c>
      <c r="Y112" s="5">
        <v>0</v>
      </c>
      <c r="Z112" s="5">
        <v>0</v>
      </c>
      <c r="AA112" s="5">
        <v>4</v>
      </c>
      <c r="AB112" s="5">
        <v>0</v>
      </c>
      <c r="AC112" s="5">
        <v>0</v>
      </c>
      <c r="AD112" s="5">
        <v>0</v>
      </c>
      <c r="AE112" s="5">
        <v>3</v>
      </c>
      <c r="AF112" s="5">
        <f t="shared" si="18"/>
        <v>3</v>
      </c>
      <c r="AG112" s="5">
        <f t="shared" si="19"/>
        <v>4</v>
      </c>
      <c r="AH112" s="5">
        <f t="shared" si="20"/>
        <v>3</v>
      </c>
      <c r="AI112" s="5">
        <f t="shared" si="28"/>
        <v>4</v>
      </c>
      <c r="AJ112" s="5">
        <f t="shared" si="29"/>
        <v>4</v>
      </c>
      <c r="AK112" s="5">
        <f t="shared" si="30"/>
        <v>3</v>
      </c>
      <c r="AL112" s="5">
        <f t="shared" si="31"/>
        <v>10</v>
      </c>
      <c r="AM112" s="5">
        <f t="shared" si="32"/>
        <v>11</v>
      </c>
      <c r="AN112" s="5">
        <f t="shared" si="21"/>
        <v>0</v>
      </c>
      <c r="AO112" s="5">
        <f t="shared" si="22"/>
        <v>0</v>
      </c>
      <c r="AP112" s="5">
        <f t="shared" si="23"/>
        <v>0</v>
      </c>
      <c r="AQ112" s="5">
        <f t="shared" si="24"/>
        <v>0</v>
      </c>
    </row>
    <row r="113" spans="1:43" x14ac:dyDescent="0.3">
      <c r="A113" s="71">
        <v>6309</v>
      </c>
      <c r="B113" s="73" t="s">
        <v>243</v>
      </c>
      <c r="C113" s="72">
        <v>0</v>
      </c>
      <c r="D113" s="72">
        <v>2</v>
      </c>
      <c r="E113" s="72">
        <v>2</v>
      </c>
      <c r="F113" s="72">
        <v>0</v>
      </c>
      <c r="G113" s="72">
        <v>2</v>
      </c>
      <c r="H113" s="72">
        <v>2</v>
      </c>
      <c r="I113" s="72">
        <v>0</v>
      </c>
      <c r="J113" s="72">
        <v>2</v>
      </c>
      <c r="K113" s="72">
        <v>3</v>
      </c>
      <c r="L113" s="72">
        <f t="shared" si="25"/>
        <v>6</v>
      </c>
      <c r="M113" s="72">
        <f t="shared" si="26"/>
        <v>7</v>
      </c>
      <c r="N113" s="111">
        <f t="shared" si="27"/>
        <v>0.8571428571428571</v>
      </c>
      <c r="Q113" s="5">
        <f t="shared" si="17"/>
        <v>0</v>
      </c>
      <c r="R113" s="5">
        <v>6309</v>
      </c>
      <c r="S113" s="5" t="s">
        <v>243</v>
      </c>
      <c r="T113" s="5">
        <v>0</v>
      </c>
      <c r="U113" s="5">
        <v>0</v>
      </c>
      <c r="V113" s="5">
        <v>0</v>
      </c>
      <c r="W113" s="5">
        <v>2</v>
      </c>
      <c r="X113" s="5">
        <v>0</v>
      </c>
      <c r="Y113" s="5">
        <v>0</v>
      </c>
      <c r="Z113" s="5">
        <v>0</v>
      </c>
      <c r="AA113" s="5">
        <v>2</v>
      </c>
      <c r="AB113" s="5">
        <v>0</v>
      </c>
      <c r="AC113" s="5">
        <v>0</v>
      </c>
      <c r="AD113" s="5">
        <v>1</v>
      </c>
      <c r="AE113" s="5">
        <v>2</v>
      </c>
      <c r="AF113" s="5">
        <f t="shared" si="18"/>
        <v>2</v>
      </c>
      <c r="AG113" s="5">
        <f t="shared" si="19"/>
        <v>2</v>
      </c>
      <c r="AH113" s="5">
        <f t="shared" si="20"/>
        <v>2</v>
      </c>
      <c r="AI113" s="5">
        <f t="shared" si="28"/>
        <v>2</v>
      </c>
      <c r="AJ113" s="5">
        <f t="shared" si="29"/>
        <v>2</v>
      </c>
      <c r="AK113" s="5">
        <f t="shared" si="30"/>
        <v>3</v>
      </c>
      <c r="AL113" s="5">
        <f t="shared" si="31"/>
        <v>6</v>
      </c>
      <c r="AM113" s="5">
        <f t="shared" si="32"/>
        <v>7</v>
      </c>
      <c r="AN113" s="5">
        <f t="shared" si="21"/>
        <v>0</v>
      </c>
      <c r="AO113" s="5">
        <f t="shared" si="22"/>
        <v>0</v>
      </c>
      <c r="AP113" s="5">
        <f t="shared" si="23"/>
        <v>0</v>
      </c>
      <c r="AQ113" s="5">
        <f t="shared" si="24"/>
        <v>0</v>
      </c>
    </row>
    <row r="114" spans="1:43" x14ac:dyDescent="0.3">
      <c r="A114" s="71">
        <v>6310</v>
      </c>
      <c r="B114" s="73" t="s">
        <v>63</v>
      </c>
      <c r="C114" s="72">
        <v>3</v>
      </c>
      <c r="D114" s="72">
        <v>4</v>
      </c>
      <c r="E114" s="72">
        <v>10</v>
      </c>
      <c r="F114" s="72">
        <v>2</v>
      </c>
      <c r="G114" s="72">
        <v>4</v>
      </c>
      <c r="H114" s="72">
        <v>8</v>
      </c>
      <c r="I114" s="72">
        <v>0</v>
      </c>
      <c r="J114" s="72">
        <v>5</v>
      </c>
      <c r="K114" s="72">
        <v>6</v>
      </c>
      <c r="L114" s="72">
        <f t="shared" si="25"/>
        <v>18</v>
      </c>
      <c r="M114" s="72">
        <f t="shared" si="26"/>
        <v>24</v>
      </c>
      <c r="N114" s="111">
        <f t="shared" si="27"/>
        <v>0.75</v>
      </c>
      <c r="Q114" s="5">
        <f t="shared" si="17"/>
        <v>0</v>
      </c>
      <c r="R114" s="5">
        <v>6310</v>
      </c>
      <c r="S114" s="5" t="s">
        <v>63</v>
      </c>
      <c r="T114" s="5">
        <v>3</v>
      </c>
      <c r="U114" s="5">
        <v>0</v>
      </c>
      <c r="V114" s="5">
        <v>3</v>
      </c>
      <c r="W114" s="5">
        <v>4</v>
      </c>
      <c r="X114" s="5">
        <v>2</v>
      </c>
      <c r="Y114" s="5">
        <v>0</v>
      </c>
      <c r="Z114" s="5">
        <v>2</v>
      </c>
      <c r="AA114" s="5">
        <v>4</v>
      </c>
      <c r="AB114" s="5">
        <v>0</v>
      </c>
      <c r="AC114" s="5">
        <v>0</v>
      </c>
      <c r="AD114" s="5">
        <v>1</v>
      </c>
      <c r="AE114" s="5">
        <v>5</v>
      </c>
      <c r="AF114" s="5">
        <f t="shared" si="18"/>
        <v>7</v>
      </c>
      <c r="AG114" s="5">
        <f t="shared" si="19"/>
        <v>6</v>
      </c>
      <c r="AH114" s="5">
        <f t="shared" si="20"/>
        <v>5</v>
      </c>
      <c r="AI114" s="5">
        <f t="shared" si="28"/>
        <v>10</v>
      </c>
      <c r="AJ114" s="5">
        <f t="shared" si="29"/>
        <v>8</v>
      </c>
      <c r="AK114" s="5">
        <f t="shared" si="30"/>
        <v>6</v>
      </c>
      <c r="AL114" s="5">
        <f t="shared" si="31"/>
        <v>18</v>
      </c>
      <c r="AM114" s="5">
        <f t="shared" si="32"/>
        <v>24</v>
      </c>
      <c r="AN114" s="5">
        <f t="shared" si="21"/>
        <v>0</v>
      </c>
      <c r="AO114" s="5">
        <f t="shared" si="22"/>
        <v>0</v>
      </c>
      <c r="AP114" s="5">
        <f t="shared" si="23"/>
        <v>0</v>
      </c>
      <c r="AQ114" s="5">
        <f t="shared" si="24"/>
        <v>0</v>
      </c>
    </row>
    <row r="115" spans="1:43" x14ac:dyDescent="0.3">
      <c r="A115" s="71">
        <v>7101</v>
      </c>
      <c r="B115" s="75" t="s">
        <v>30</v>
      </c>
      <c r="C115" s="72">
        <v>12</v>
      </c>
      <c r="D115" s="72">
        <v>20</v>
      </c>
      <c r="E115" s="72">
        <v>37</v>
      </c>
      <c r="F115" s="72">
        <v>10</v>
      </c>
      <c r="G115" s="72">
        <v>10</v>
      </c>
      <c r="H115" s="72">
        <v>24</v>
      </c>
      <c r="I115" s="72">
        <v>9</v>
      </c>
      <c r="J115" s="72">
        <v>6</v>
      </c>
      <c r="K115" s="72">
        <v>20</v>
      </c>
      <c r="L115" s="72">
        <f t="shared" si="25"/>
        <v>67</v>
      </c>
      <c r="M115" s="72">
        <f t="shared" si="26"/>
        <v>81</v>
      </c>
      <c r="N115" s="111">
        <f t="shared" si="27"/>
        <v>0.8271604938271605</v>
      </c>
      <c r="Q115" s="5">
        <f t="shared" si="17"/>
        <v>0</v>
      </c>
      <c r="R115" s="5">
        <v>7101</v>
      </c>
      <c r="S115" s="5" t="s">
        <v>30</v>
      </c>
      <c r="T115" s="5">
        <v>12</v>
      </c>
      <c r="U115" s="5">
        <v>0</v>
      </c>
      <c r="V115" s="5">
        <v>5</v>
      </c>
      <c r="W115" s="5">
        <v>20</v>
      </c>
      <c r="X115" s="5">
        <v>10</v>
      </c>
      <c r="Y115" s="5">
        <v>0</v>
      </c>
      <c r="Z115" s="5">
        <v>4</v>
      </c>
      <c r="AA115" s="5">
        <v>10</v>
      </c>
      <c r="AB115" s="5">
        <v>9</v>
      </c>
      <c r="AC115" s="5">
        <v>0</v>
      </c>
      <c r="AD115" s="5">
        <v>5</v>
      </c>
      <c r="AE115" s="5">
        <v>6</v>
      </c>
      <c r="AF115" s="5">
        <f t="shared" si="18"/>
        <v>32</v>
      </c>
      <c r="AG115" s="5">
        <f t="shared" si="19"/>
        <v>20</v>
      </c>
      <c r="AH115" s="5">
        <f t="shared" si="20"/>
        <v>15</v>
      </c>
      <c r="AI115" s="5">
        <f t="shared" si="28"/>
        <v>37</v>
      </c>
      <c r="AJ115" s="5">
        <f t="shared" si="29"/>
        <v>24</v>
      </c>
      <c r="AK115" s="5">
        <f t="shared" si="30"/>
        <v>20</v>
      </c>
      <c r="AL115" s="5">
        <f t="shared" si="31"/>
        <v>67</v>
      </c>
      <c r="AM115" s="5">
        <f t="shared" si="32"/>
        <v>81</v>
      </c>
      <c r="AN115" s="5">
        <f t="shared" si="21"/>
        <v>0</v>
      </c>
      <c r="AO115" s="5">
        <f t="shared" si="22"/>
        <v>0</v>
      </c>
      <c r="AP115" s="5">
        <f t="shared" si="23"/>
        <v>0</v>
      </c>
      <c r="AQ115" s="5">
        <f t="shared" si="24"/>
        <v>0</v>
      </c>
    </row>
    <row r="116" spans="1:43" x14ac:dyDescent="0.3">
      <c r="A116" s="71">
        <v>7102</v>
      </c>
      <c r="B116" s="73" t="s">
        <v>383</v>
      </c>
      <c r="C116" s="72">
        <v>2</v>
      </c>
      <c r="D116" s="72">
        <v>5</v>
      </c>
      <c r="E116" s="72">
        <v>8</v>
      </c>
      <c r="F116" s="72">
        <v>0</v>
      </c>
      <c r="G116" s="72">
        <v>5</v>
      </c>
      <c r="H116" s="72">
        <v>5</v>
      </c>
      <c r="I116" s="72">
        <v>0</v>
      </c>
      <c r="J116" s="72">
        <v>1</v>
      </c>
      <c r="K116" s="72">
        <v>2</v>
      </c>
      <c r="L116" s="72">
        <f t="shared" si="25"/>
        <v>13</v>
      </c>
      <c r="M116" s="72">
        <f t="shared" si="26"/>
        <v>15</v>
      </c>
      <c r="N116" s="111">
        <f t="shared" si="27"/>
        <v>0.8666666666666667</v>
      </c>
      <c r="Q116" s="5">
        <f t="shared" si="17"/>
        <v>0</v>
      </c>
      <c r="R116" s="5">
        <v>7102</v>
      </c>
      <c r="S116" s="5" t="s">
        <v>383</v>
      </c>
      <c r="T116" s="5">
        <v>2</v>
      </c>
      <c r="U116" s="5">
        <v>0</v>
      </c>
      <c r="V116" s="5">
        <v>1</v>
      </c>
      <c r="W116" s="5">
        <v>5</v>
      </c>
      <c r="X116" s="5">
        <v>0</v>
      </c>
      <c r="Y116" s="5">
        <v>0</v>
      </c>
      <c r="Z116" s="5">
        <v>0</v>
      </c>
      <c r="AA116" s="5">
        <v>5</v>
      </c>
      <c r="AB116" s="5">
        <v>0</v>
      </c>
      <c r="AC116" s="5">
        <v>0</v>
      </c>
      <c r="AD116" s="5">
        <v>1</v>
      </c>
      <c r="AE116" s="5">
        <v>1</v>
      </c>
      <c r="AF116" s="5">
        <f t="shared" si="18"/>
        <v>7</v>
      </c>
      <c r="AG116" s="5">
        <f t="shared" si="19"/>
        <v>5</v>
      </c>
      <c r="AH116" s="5">
        <f t="shared" si="20"/>
        <v>1</v>
      </c>
      <c r="AI116" s="5">
        <f t="shared" si="28"/>
        <v>8</v>
      </c>
      <c r="AJ116" s="5">
        <f t="shared" si="29"/>
        <v>5</v>
      </c>
      <c r="AK116" s="5">
        <f t="shared" si="30"/>
        <v>2</v>
      </c>
      <c r="AL116" s="5">
        <f t="shared" si="31"/>
        <v>13</v>
      </c>
      <c r="AM116" s="5">
        <f t="shared" si="32"/>
        <v>15</v>
      </c>
      <c r="AN116" s="5">
        <f t="shared" si="21"/>
        <v>0</v>
      </c>
      <c r="AO116" s="5">
        <f t="shared" si="22"/>
        <v>0</v>
      </c>
      <c r="AP116" s="5">
        <f t="shared" si="23"/>
        <v>0</v>
      </c>
      <c r="AQ116" s="5">
        <f t="shared" si="24"/>
        <v>0</v>
      </c>
    </row>
    <row r="117" spans="1:43" x14ac:dyDescent="0.3">
      <c r="A117" s="71">
        <v>7103</v>
      </c>
      <c r="B117" s="75" t="s">
        <v>138</v>
      </c>
      <c r="C117" s="72">
        <v>0</v>
      </c>
      <c r="D117" s="72">
        <v>0</v>
      </c>
      <c r="E117" s="72">
        <v>1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f t="shared" si="25"/>
        <v>0</v>
      </c>
      <c r="M117" s="72">
        <f t="shared" si="26"/>
        <v>1</v>
      </c>
      <c r="N117" s="111">
        <f t="shared" si="27"/>
        <v>0</v>
      </c>
      <c r="Q117" s="5">
        <f t="shared" si="17"/>
        <v>0</v>
      </c>
      <c r="R117" s="5">
        <v>7103</v>
      </c>
      <c r="S117" s="5" t="s">
        <v>138</v>
      </c>
      <c r="T117" s="5">
        <v>0</v>
      </c>
      <c r="U117" s="5">
        <v>0</v>
      </c>
      <c r="V117" s="5">
        <v>1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f t="shared" si="18"/>
        <v>0</v>
      </c>
      <c r="AG117" s="5">
        <f t="shared" si="19"/>
        <v>0</v>
      </c>
      <c r="AH117" s="5">
        <f t="shared" si="20"/>
        <v>0</v>
      </c>
      <c r="AI117" s="5">
        <f t="shared" si="28"/>
        <v>1</v>
      </c>
      <c r="AJ117" s="5">
        <f t="shared" si="29"/>
        <v>0</v>
      </c>
      <c r="AK117" s="5">
        <f t="shared" si="30"/>
        <v>0</v>
      </c>
      <c r="AL117" s="5">
        <f t="shared" si="31"/>
        <v>0</v>
      </c>
      <c r="AM117" s="5">
        <f t="shared" si="32"/>
        <v>1</v>
      </c>
      <c r="AN117" s="5">
        <f t="shared" si="21"/>
        <v>0</v>
      </c>
      <c r="AO117" s="5">
        <f t="shared" si="22"/>
        <v>0</v>
      </c>
      <c r="AP117" s="5">
        <f t="shared" si="23"/>
        <v>0</v>
      </c>
      <c r="AQ117" s="5">
        <f t="shared" si="24"/>
        <v>0</v>
      </c>
    </row>
    <row r="118" spans="1:43" x14ac:dyDescent="0.3">
      <c r="A118" s="71">
        <v>7104</v>
      </c>
      <c r="B118" s="73" t="s">
        <v>222</v>
      </c>
      <c r="C118" s="72">
        <v>2</v>
      </c>
      <c r="D118" s="72">
        <v>3</v>
      </c>
      <c r="E118" s="72">
        <v>6</v>
      </c>
      <c r="F118" s="72">
        <v>1</v>
      </c>
      <c r="G118" s="72">
        <v>2</v>
      </c>
      <c r="H118" s="72">
        <v>3</v>
      </c>
      <c r="I118" s="72">
        <v>0</v>
      </c>
      <c r="J118" s="72">
        <v>2</v>
      </c>
      <c r="K118" s="72">
        <v>2</v>
      </c>
      <c r="L118" s="72">
        <f t="shared" si="25"/>
        <v>10</v>
      </c>
      <c r="M118" s="72">
        <f t="shared" si="26"/>
        <v>11</v>
      </c>
      <c r="N118" s="111">
        <f t="shared" si="27"/>
        <v>0.90909090909090906</v>
      </c>
      <c r="Q118" s="5">
        <f t="shared" si="17"/>
        <v>0</v>
      </c>
      <c r="R118" s="5">
        <v>7104</v>
      </c>
      <c r="S118" s="5" t="s">
        <v>222</v>
      </c>
      <c r="T118" s="5">
        <v>2</v>
      </c>
      <c r="U118" s="5">
        <v>0</v>
      </c>
      <c r="V118" s="5">
        <v>1</v>
      </c>
      <c r="W118" s="5">
        <v>3</v>
      </c>
      <c r="X118" s="5">
        <v>1</v>
      </c>
      <c r="Y118" s="5">
        <v>0</v>
      </c>
      <c r="Z118" s="5">
        <v>0</v>
      </c>
      <c r="AA118" s="5">
        <v>2</v>
      </c>
      <c r="AB118" s="5">
        <v>0</v>
      </c>
      <c r="AC118" s="5">
        <v>0</v>
      </c>
      <c r="AD118" s="5">
        <v>0</v>
      </c>
      <c r="AE118" s="5">
        <v>2</v>
      </c>
      <c r="AF118" s="5">
        <f t="shared" si="18"/>
        <v>5</v>
      </c>
      <c r="AG118" s="5">
        <f t="shared" si="19"/>
        <v>3</v>
      </c>
      <c r="AH118" s="5">
        <f t="shared" si="20"/>
        <v>2</v>
      </c>
      <c r="AI118" s="5">
        <f t="shared" si="28"/>
        <v>6</v>
      </c>
      <c r="AJ118" s="5">
        <f t="shared" si="29"/>
        <v>3</v>
      </c>
      <c r="AK118" s="5">
        <f t="shared" si="30"/>
        <v>2</v>
      </c>
      <c r="AL118" s="5">
        <f t="shared" si="31"/>
        <v>10</v>
      </c>
      <c r="AM118" s="5">
        <f t="shared" si="32"/>
        <v>11</v>
      </c>
      <c r="AN118" s="5">
        <f t="shared" si="21"/>
        <v>0</v>
      </c>
      <c r="AO118" s="5">
        <f t="shared" si="22"/>
        <v>0</v>
      </c>
      <c r="AP118" s="5">
        <f t="shared" si="23"/>
        <v>0</v>
      </c>
      <c r="AQ118" s="5">
        <f t="shared" si="24"/>
        <v>0</v>
      </c>
    </row>
    <row r="119" spans="1:43" x14ac:dyDescent="0.3">
      <c r="A119" s="71">
        <v>7105</v>
      </c>
      <c r="B119" s="72" t="s">
        <v>53</v>
      </c>
      <c r="C119" s="72">
        <v>5</v>
      </c>
      <c r="D119" s="72">
        <v>4</v>
      </c>
      <c r="E119" s="72">
        <v>13</v>
      </c>
      <c r="F119" s="72">
        <v>1</v>
      </c>
      <c r="G119" s="72">
        <v>2</v>
      </c>
      <c r="H119" s="72">
        <v>4</v>
      </c>
      <c r="I119" s="72">
        <v>2</v>
      </c>
      <c r="J119" s="72">
        <v>2</v>
      </c>
      <c r="K119" s="72">
        <v>4</v>
      </c>
      <c r="L119" s="72">
        <f t="shared" si="25"/>
        <v>16</v>
      </c>
      <c r="M119" s="72">
        <f t="shared" si="26"/>
        <v>21</v>
      </c>
      <c r="N119" s="111">
        <f t="shared" si="27"/>
        <v>0.76190476190476186</v>
      </c>
      <c r="Q119" s="5">
        <f t="shared" si="17"/>
        <v>0</v>
      </c>
      <c r="R119" s="5">
        <v>7105</v>
      </c>
      <c r="S119" s="5" t="s">
        <v>53</v>
      </c>
      <c r="T119" s="5">
        <v>5</v>
      </c>
      <c r="U119" s="5">
        <v>0</v>
      </c>
      <c r="V119" s="5">
        <v>4</v>
      </c>
      <c r="W119" s="5">
        <v>4</v>
      </c>
      <c r="X119" s="5">
        <v>1</v>
      </c>
      <c r="Y119" s="5">
        <v>0</v>
      </c>
      <c r="Z119" s="5">
        <v>1</v>
      </c>
      <c r="AA119" s="5">
        <v>2</v>
      </c>
      <c r="AB119" s="5">
        <v>2</v>
      </c>
      <c r="AC119" s="5">
        <v>0</v>
      </c>
      <c r="AD119" s="5">
        <v>0</v>
      </c>
      <c r="AE119" s="5">
        <v>2</v>
      </c>
      <c r="AF119" s="5">
        <f t="shared" si="18"/>
        <v>9</v>
      </c>
      <c r="AG119" s="5">
        <f t="shared" si="19"/>
        <v>3</v>
      </c>
      <c r="AH119" s="5">
        <f t="shared" si="20"/>
        <v>4</v>
      </c>
      <c r="AI119" s="5">
        <f t="shared" si="28"/>
        <v>13</v>
      </c>
      <c r="AJ119" s="5">
        <f t="shared" si="29"/>
        <v>4</v>
      </c>
      <c r="AK119" s="5">
        <f t="shared" si="30"/>
        <v>4</v>
      </c>
      <c r="AL119" s="5">
        <f t="shared" si="31"/>
        <v>16</v>
      </c>
      <c r="AM119" s="5">
        <f t="shared" si="32"/>
        <v>21</v>
      </c>
      <c r="AN119" s="5">
        <f t="shared" si="21"/>
        <v>0</v>
      </c>
      <c r="AO119" s="5">
        <f t="shared" si="22"/>
        <v>0</v>
      </c>
      <c r="AP119" s="5">
        <f t="shared" si="23"/>
        <v>0</v>
      </c>
      <c r="AQ119" s="5">
        <f t="shared" si="24"/>
        <v>0</v>
      </c>
    </row>
    <row r="120" spans="1:43" x14ac:dyDescent="0.3">
      <c r="A120" s="71">
        <v>7106</v>
      </c>
      <c r="B120" s="73" t="s">
        <v>170</v>
      </c>
      <c r="C120" s="72">
        <v>0</v>
      </c>
      <c r="D120" s="72">
        <v>3</v>
      </c>
      <c r="E120" s="72">
        <v>3</v>
      </c>
      <c r="F120" s="72">
        <v>1</v>
      </c>
      <c r="G120" s="72">
        <v>0</v>
      </c>
      <c r="H120" s="72">
        <v>1</v>
      </c>
      <c r="I120" s="72">
        <v>2</v>
      </c>
      <c r="J120" s="72">
        <v>1</v>
      </c>
      <c r="K120" s="72">
        <v>3</v>
      </c>
      <c r="L120" s="72">
        <f t="shared" si="25"/>
        <v>7</v>
      </c>
      <c r="M120" s="72">
        <f t="shared" si="26"/>
        <v>7</v>
      </c>
      <c r="N120" s="111">
        <f t="shared" si="27"/>
        <v>1</v>
      </c>
      <c r="Q120" s="5">
        <f t="shared" si="17"/>
        <v>0</v>
      </c>
      <c r="R120" s="5">
        <v>7106</v>
      </c>
      <c r="S120" s="5" t="s">
        <v>170</v>
      </c>
      <c r="T120" s="5">
        <v>0</v>
      </c>
      <c r="U120" s="5">
        <v>0</v>
      </c>
      <c r="V120" s="5">
        <v>0</v>
      </c>
      <c r="W120" s="5">
        <v>3</v>
      </c>
      <c r="X120" s="5">
        <v>1</v>
      </c>
      <c r="Y120" s="5">
        <v>0</v>
      </c>
      <c r="Z120" s="5">
        <v>0</v>
      </c>
      <c r="AA120" s="5">
        <v>0</v>
      </c>
      <c r="AB120" s="5">
        <v>2</v>
      </c>
      <c r="AC120" s="5">
        <v>0</v>
      </c>
      <c r="AD120" s="5">
        <v>0</v>
      </c>
      <c r="AE120" s="5">
        <v>1</v>
      </c>
      <c r="AF120" s="5">
        <f t="shared" si="18"/>
        <v>3</v>
      </c>
      <c r="AG120" s="5">
        <f t="shared" si="19"/>
        <v>1</v>
      </c>
      <c r="AH120" s="5">
        <f t="shared" si="20"/>
        <v>3</v>
      </c>
      <c r="AI120" s="5">
        <f t="shared" si="28"/>
        <v>3</v>
      </c>
      <c r="AJ120" s="5">
        <f t="shared" si="29"/>
        <v>1</v>
      </c>
      <c r="AK120" s="5">
        <f t="shared" si="30"/>
        <v>3</v>
      </c>
      <c r="AL120" s="5">
        <f t="shared" si="31"/>
        <v>7</v>
      </c>
      <c r="AM120" s="5">
        <f t="shared" si="32"/>
        <v>7</v>
      </c>
      <c r="AN120" s="5">
        <f t="shared" si="21"/>
        <v>0</v>
      </c>
      <c r="AO120" s="5">
        <f t="shared" si="22"/>
        <v>0</v>
      </c>
      <c r="AP120" s="5">
        <f t="shared" si="23"/>
        <v>0</v>
      </c>
      <c r="AQ120" s="5">
        <f t="shared" si="24"/>
        <v>0</v>
      </c>
    </row>
    <row r="121" spans="1:43" x14ac:dyDescent="0.3">
      <c r="A121" s="71">
        <v>7107</v>
      </c>
      <c r="B121" s="73" t="s">
        <v>62</v>
      </c>
      <c r="C121" s="72">
        <v>1</v>
      </c>
      <c r="D121" s="72">
        <v>3</v>
      </c>
      <c r="E121" s="72">
        <v>8</v>
      </c>
      <c r="F121" s="72">
        <v>1</v>
      </c>
      <c r="G121" s="72">
        <v>0</v>
      </c>
      <c r="H121" s="72">
        <v>1</v>
      </c>
      <c r="I121" s="72">
        <v>0</v>
      </c>
      <c r="J121" s="72">
        <v>0</v>
      </c>
      <c r="K121" s="72">
        <v>1</v>
      </c>
      <c r="L121" s="72">
        <f t="shared" si="25"/>
        <v>5</v>
      </c>
      <c r="M121" s="72">
        <f t="shared" si="26"/>
        <v>10</v>
      </c>
      <c r="N121" s="111">
        <f t="shared" si="27"/>
        <v>0.5</v>
      </c>
      <c r="Q121" s="5">
        <f t="shared" si="17"/>
        <v>0</v>
      </c>
      <c r="R121" s="5">
        <v>7107</v>
      </c>
      <c r="S121" s="5" t="s">
        <v>62</v>
      </c>
      <c r="T121" s="5">
        <v>1</v>
      </c>
      <c r="U121" s="5">
        <v>0</v>
      </c>
      <c r="V121" s="5">
        <v>4</v>
      </c>
      <c r="W121" s="5">
        <v>3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1</v>
      </c>
      <c r="AE121" s="5">
        <v>0</v>
      </c>
      <c r="AF121" s="5">
        <f t="shared" si="18"/>
        <v>4</v>
      </c>
      <c r="AG121" s="5">
        <f t="shared" si="19"/>
        <v>1</v>
      </c>
      <c r="AH121" s="5">
        <f t="shared" si="20"/>
        <v>0</v>
      </c>
      <c r="AI121" s="5">
        <f t="shared" si="28"/>
        <v>8</v>
      </c>
      <c r="AJ121" s="5">
        <f t="shared" si="29"/>
        <v>1</v>
      </c>
      <c r="AK121" s="5">
        <f t="shared" si="30"/>
        <v>1</v>
      </c>
      <c r="AL121" s="5">
        <f t="shared" si="31"/>
        <v>5</v>
      </c>
      <c r="AM121" s="5">
        <f t="shared" si="32"/>
        <v>10</v>
      </c>
      <c r="AN121" s="5">
        <f t="shared" si="21"/>
        <v>0</v>
      </c>
      <c r="AO121" s="5">
        <f t="shared" si="22"/>
        <v>0</v>
      </c>
      <c r="AP121" s="5">
        <f t="shared" si="23"/>
        <v>0</v>
      </c>
      <c r="AQ121" s="5">
        <f t="shared" si="24"/>
        <v>0</v>
      </c>
    </row>
    <row r="122" spans="1:43" x14ac:dyDescent="0.3">
      <c r="A122" s="71">
        <v>7108</v>
      </c>
      <c r="B122" s="75" t="s">
        <v>425</v>
      </c>
      <c r="C122" s="72">
        <v>1</v>
      </c>
      <c r="D122" s="72">
        <v>5</v>
      </c>
      <c r="E122" s="72">
        <v>6</v>
      </c>
      <c r="F122" s="72">
        <v>0</v>
      </c>
      <c r="G122" s="72">
        <v>2</v>
      </c>
      <c r="H122" s="72">
        <v>2</v>
      </c>
      <c r="I122" s="72">
        <v>0</v>
      </c>
      <c r="J122" s="72">
        <v>1</v>
      </c>
      <c r="K122" s="72">
        <v>1</v>
      </c>
      <c r="L122" s="72">
        <f t="shared" si="25"/>
        <v>9</v>
      </c>
      <c r="M122" s="72">
        <f t="shared" si="26"/>
        <v>9</v>
      </c>
      <c r="N122" s="111">
        <f t="shared" si="27"/>
        <v>1</v>
      </c>
      <c r="Q122" s="5">
        <f t="shared" si="17"/>
        <v>0</v>
      </c>
      <c r="R122" s="5">
        <v>7108</v>
      </c>
      <c r="S122" s="5" t="s">
        <v>425</v>
      </c>
      <c r="T122" s="5">
        <v>1</v>
      </c>
      <c r="U122" s="5">
        <v>0</v>
      </c>
      <c r="V122" s="5">
        <v>0</v>
      </c>
      <c r="W122" s="5">
        <v>5</v>
      </c>
      <c r="X122" s="5">
        <v>0</v>
      </c>
      <c r="Y122" s="5">
        <v>0</v>
      </c>
      <c r="Z122" s="5">
        <v>0</v>
      </c>
      <c r="AA122" s="5">
        <v>2</v>
      </c>
      <c r="AB122" s="5">
        <v>0</v>
      </c>
      <c r="AC122" s="5">
        <v>0</v>
      </c>
      <c r="AD122" s="5">
        <v>0</v>
      </c>
      <c r="AE122" s="5">
        <v>1</v>
      </c>
      <c r="AF122" s="5">
        <f t="shared" si="18"/>
        <v>6</v>
      </c>
      <c r="AG122" s="5">
        <f t="shared" si="19"/>
        <v>2</v>
      </c>
      <c r="AH122" s="5">
        <f t="shared" si="20"/>
        <v>1</v>
      </c>
      <c r="AI122" s="5">
        <f t="shared" si="28"/>
        <v>6</v>
      </c>
      <c r="AJ122" s="5">
        <f t="shared" si="29"/>
        <v>2</v>
      </c>
      <c r="AK122" s="5">
        <f t="shared" si="30"/>
        <v>1</v>
      </c>
      <c r="AL122" s="5">
        <f t="shared" si="31"/>
        <v>9</v>
      </c>
      <c r="AM122" s="5">
        <f t="shared" si="32"/>
        <v>9</v>
      </c>
      <c r="AN122" s="5">
        <f t="shared" si="21"/>
        <v>0</v>
      </c>
      <c r="AO122" s="5">
        <f t="shared" si="22"/>
        <v>0</v>
      </c>
      <c r="AP122" s="5">
        <f t="shared" si="23"/>
        <v>0</v>
      </c>
      <c r="AQ122" s="5">
        <f t="shared" si="24"/>
        <v>0</v>
      </c>
    </row>
    <row r="123" spans="1:43" x14ac:dyDescent="0.3">
      <c r="A123" s="71">
        <v>7109</v>
      </c>
      <c r="B123" s="73" t="s">
        <v>300</v>
      </c>
      <c r="C123" s="72">
        <v>1</v>
      </c>
      <c r="D123" s="72">
        <v>15</v>
      </c>
      <c r="E123" s="72">
        <v>16</v>
      </c>
      <c r="F123" s="72">
        <v>0</v>
      </c>
      <c r="G123" s="72">
        <v>18</v>
      </c>
      <c r="H123" s="72">
        <v>19</v>
      </c>
      <c r="I123" s="72">
        <v>0</v>
      </c>
      <c r="J123" s="72">
        <v>4</v>
      </c>
      <c r="K123" s="72">
        <v>4</v>
      </c>
      <c r="L123" s="72">
        <f t="shared" si="25"/>
        <v>38</v>
      </c>
      <c r="M123" s="72">
        <f t="shared" si="26"/>
        <v>39</v>
      </c>
      <c r="N123" s="111">
        <f t="shared" si="27"/>
        <v>0.97435897435897434</v>
      </c>
      <c r="Q123" s="5">
        <f t="shared" si="17"/>
        <v>0</v>
      </c>
      <c r="R123" s="5">
        <v>7109</v>
      </c>
      <c r="S123" s="5" t="s">
        <v>300</v>
      </c>
      <c r="T123" s="5">
        <v>1</v>
      </c>
      <c r="U123" s="5">
        <v>0</v>
      </c>
      <c r="V123" s="5">
        <v>0</v>
      </c>
      <c r="W123" s="5">
        <v>15</v>
      </c>
      <c r="X123" s="5">
        <v>0</v>
      </c>
      <c r="Y123" s="5">
        <v>0</v>
      </c>
      <c r="Z123" s="5">
        <v>1</v>
      </c>
      <c r="AA123" s="5">
        <v>18</v>
      </c>
      <c r="AB123" s="5">
        <v>0</v>
      </c>
      <c r="AC123" s="5">
        <v>0</v>
      </c>
      <c r="AD123" s="5">
        <v>0</v>
      </c>
      <c r="AE123" s="5">
        <v>4</v>
      </c>
      <c r="AF123" s="5">
        <f t="shared" si="18"/>
        <v>16</v>
      </c>
      <c r="AG123" s="5">
        <f t="shared" si="19"/>
        <v>18</v>
      </c>
      <c r="AH123" s="5">
        <f t="shared" si="20"/>
        <v>4</v>
      </c>
      <c r="AI123" s="5">
        <f t="shared" si="28"/>
        <v>16</v>
      </c>
      <c r="AJ123" s="5">
        <f t="shared" si="29"/>
        <v>19</v>
      </c>
      <c r="AK123" s="5">
        <f t="shared" si="30"/>
        <v>4</v>
      </c>
      <c r="AL123" s="5">
        <f t="shared" si="31"/>
        <v>38</v>
      </c>
      <c r="AM123" s="5">
        <f t="shared" si="32"/>
        <v>39</v>
      </c>
      <c r="AN123" s="5">
        <f t="shared" si="21"/>
        <v>0</v>
      </c>
      <c r="AO123" s="5">
        <f t="shared" si="22"/>
        <v>0</v>
      </c>
      <c r="AP123" s="5">
        <f t="shared" si="23"/>
        <v>0</v>
      </c>
      <c r="AQ123" s="5">
        <f t="shared" si="24"/>
        <v>0</v>
      </c>
    </row>
    <row r="124" spans="1:43" x14ac:dyDescent="0.3">
      <c r="A124" s="71">
        <v>7110</v>
      </c>
      <c r="B124" s="73" t="s">
        <v>77</v>
      </c>
      <c r="C124" s="72">
        <v>2</v>
      </c>
      <c r="D124" s="72">
        <v>3</v>
      </c>
      <c r="E124" s="72">
        <v>7</v>
      </c>
      <c r="F124" s="72">
        <v>2</v>
      </c>
      <c r="G124" s="72">
        <v>0</v>
      </c>
      <c r="H124" s="72">
        <v>2</v>
      </c>
      <c r="I124" s="72">
        <v>0</v>
      </c>
      <c r="J124" s="72">
        <v>3</v>
      </c>
      <c r="K124" s="72">
        <v>3</v>
      </c>
      <c r="L124" s="72">
        <f t="shared" si="25"/>
        <v>10</v>
      </c>
      <c r="M124" s="72">
        <f t="shared" si="26"/>
        <v>12</v>
      </c>
      <c r="N124" s="111">
        <f t="shared" si="27"/>
        <v>0.83333333333333337</v>
      </c>
      <c r="Q124" s="5">
        <f t="shared" si="17"/>
        <v>0</v>
      </c>
      <c r="R124" s="5">
        <v>7110</v>
      </c>
      <c r="S124" s="5" t="s">
        <v>77</v>
      </c>
      <c r="T124" s="5">
        <v>2</v>
      </c>
      <c r="U124" s="5">
        <v>0</v>
      </c>
      <c r="V124" s="5">
        <v>2</v>
      </c>
      <c r="W124" s="5">
        <v>3</v>
      </c>
      <c r="X124" s="5">
        <v>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3</v>
      </c>
      <c r="AF124" s="5">
        <f t="shared" si="18"/>
        <v>5</v>
      </c>
      <c r="AG124" s="5">
        <f t="shared" si="19"/>
        <v>2</v>
      </c>
      <c r="AH124" s="5">
        <f t="shared" si="20"/>
        <v>3</v>
      </c>
      <c r="AI124" s="5">
        <f t="shared" si="28"/>
        <v>7</v>
      </c>
      <c r="AJ124" s="5">
        <f t="shared" si="29"/>
        <v>2</v>
      </c>
      <c r="AK124" s="5">
        <f t="shared" si="30"/>
        <v>3</v>
      </c>
      <c r="AL124" s="5">
        <f t="shared" si="31"/>
        <v>10</v>
      </c>
      <c r="AM124" s="5">
        <f t="shared" si="32"/>
        <v>12</v>
      </c>
      <c r="AN124" s="5">
        <f t="shared" si="21"/>
        <v>0</v>
      </c>
      <c r="AO124" s="5">
        <f t="shared" si="22"/>
        <v>0</v>
      </c>
      <c r="AP124" s="5">
        <f t="shared" si="23"/>
        <v>0</v>
      </c>
      <c r="AQ124" s="5">
        <f t="shared" si="24"/>
        <v>0</v>
      </c>
    </row>
    <row r="125" spans="1:43" x14ac:dyDescent="0.3">
      <c r="A125" s="71">
        <v>7201</v>
      </c>
      <c r="B125" s="73" t="s">
        <v>210</v>
      </c>
      <c r="C125" s="72">
        <v>4</v>
      </c>
      <c r="D125" s="72">
        <v>5</v>
      </c>
      <c r="E125" s="72">
        <v>10</v>
      </c>
      <c r="F125" s="72">
        <v>5</v>
      </c>
      <c r="G125" s="72">
        <v>3</v>
      </c>
      <c r="H125" s="72">
        <v>8</v>
      </c>
      <c r="I125" s="72">
        <v>5</v>
      </c>
      <c r="J125" s="72">
        <v>3</v>
      </c>
      <c r="K125" s="72">
        <v>8</v>
      </c>
      <c r="L125" s="72">
        <f t="shared" si="25"/>
        <v>25</v>
      </c>
      <c r="M125" s="72">
        <f t="shared" si="26"/>
        <v>26</v>
      </c>
      <c r="N125" s="111">
        <f t="shared" si="27"/>
        <v>0.96153846153846156</v>
      </c>
      <c r="Q125" s="5">
        <f t="shared" si="17"/>
        <v>0</v>
      </c>
      <c r="R125" s="5">
        <v>7201</v>
      </c>
      <c r="S125" s="5" t="s">
        <v>210</v>
      </c>
      <c r="T125" s="5">
        <v>4</v>
      </c>
      <c r="U125" s="5">
        <v>0</v>
      </c>
      <c r="V125" s="5">
        <v>1</v>
      </c>
      <c r="W125" s="5">
        <v>5</v>
      </c>
      <c r="X125" s="5">
        <v>5</v>
      </c>
      <c r="Y125" s="5">
        <v>0</v>
      </c>
      <c r="Z125" s="5">
        <v>0</v>
      </c>
      <c r="AA125" s="5">
        <v>3</v>
      </c>
      <c r="AB125" s="5">
        <v>5</v>
      </c>
      <c r="AC125" s="5">
        <v>0</v>
      </c>
      <c r="AD125" s="5">
        <v>0</v>
      </c>
      <c r="AE125" s="5">
        <v>3</v>
      </c>
      <c r="AF125" s="5">
        <f t="shared" si="18"/>
        <v>9</v>
      </c>
      <c r="AG125" s="5">
        <f t="shared" si="19"/>
        <v>8</v>
      </c>
      <c r="AH125" s="5">
        <f t="shared" si="20"/>
        <v>8</v>
      </c>
      <c r="AI125" s="5">
        <f t="shared" si="28"/>
        <v>10</v>
      </c>
      <c r="AJ125" s="5">
        <f t="shared" si="29"/>
        <v>8</v>
      </c>
      <c r="AK125" s="5">
        <f t="shared" si="30"/>
        <v>8</v>
      </c>
      <c r="AL125" s="5">
        <f t="shared" si="31"/>
        <v>25</v>
      </c>
      <c r="AM125" s="5">
        <f t="shared" si="32"/>
        <v>26</v>
      </c>
      <c r="AN125" s="5">
        <f t="shared" si="21"/>
        <v>0</v>
      </c>
      <c r="AO125" s="5">
        <f t="shared" si="22"/>
        <v>0</v>
      </c>
      <c r="AP125" s="5">
        <f t="shared" si="23"/>
        <v>0</v>
      </c>
      <c r="AQ125" s="5">
        <f t="shared" si="24"/>
        <v>0</v>
      </c>
    </row>
    <row r="126" spans="1:43" x14ac:dyDescent="0.3">
      <c r="A126" s="71">
        <v>7202</v>
      </c>
      <c r="B126" s="73" t="s">
        <v>211</v>
      </c>
      <c r="C126" s="72">
        <v>3</v>
      </c>
      <c r="D126" s="72">
        <v>4</v>
      </c>
      <c r="E126" s="72">
        <v>8</v>
      </c>
      <c r="F126" s="72">
        <v>2</v>
      </c>
      <c r="G126" s="72">
        <v>3</v>
      </c>
      <c r="H126" s="72">
        <v>5</v>
      </c>
      <c r="I126" s="72">
        <v>0</v>
      </c>
      <c r="J126" s="72">
        <v>4</v>
      </c>
      <c r="K126" s="72">
        <v>4</v>
      </c>
      <c r="L126" s="72">
        <f t="shared" si="25"/>
        <v>16</v>
      </c>
      <c r="M126" s="72">
        <f t="shared" si="26"/>
        <v>17</v>
      </c>
      <c r="N126" s="111">
        <f t="shared" si="27"/>
        <v>0.94117647058823528</v>
      </c>
      <c r="Q126" s="5">
        <f t="shared" si="17"/>
        <v>0</v>
      </c>
      <c r="R126" s="5">
        <v>7202</v>
      </c>
      <c r="S126" s="5" t="s">
        <v>211</v>
      </c>
      <c r="T126" s="5">
        <v>3</v>
      </c>
      <c r="U126" s="5">
        <v>0</v>
      </c>
      <c r="V126" s="5">
        <v>1</v>
      </c>
      <c r="W126" s="5">
        <v>4</v>
      </c>
      <c r="X126" s="5">
        <v>2</v>
      </c>
      <c r="Y126" s="5">
        <v>0</v>
      </c>
      <c r="Z126" s="5">
        <v>0</v>
      </c>
      <c r="AA126" s="5">
        <v>3</v>
      </c>
      <c r="AB126" s="5">
        <v>0</v>
      </c>
      <c r="AC126" s="5">
        <v>0</v>
      </c>
      <c r="AD126" s="5">
        <v>0</v>
      </c>
      <c r="AE126" s="5">
        <v>4</v>
      </c>
      <c r="AF126" s="5">
        <f t="shared" si="18"/>
        <v>7</v>
      </c>
      <c r="AG126" s="5">
        <f t="shared" si="19"/>
        <v>5</v>
      </c>
      <c r="AH126" s="5">
        <f t="shared" si="20"/>
        <v>4</v>
      </c>
      <c r="AI126" s="5">
        <f t="shared" si="28"/>
        <v>8</v>
      </c>
      <c r="AJ126" s="5">
        <f t="shared" si="29"/>
        <v>5</v>
      </c>
      <c r="AK126" s="5">
        <f t="shared" si="30"/>
        <v>4</v>
      </c>
      <c r="AL126" s="5">
        <f t="shared" si="31"/>
        <v>16</v>
      </c>
      <c r="AM126" s="5">
        <f t="shared" si="32"/>
        <v>17</v>
      </c>
      <c r="AN126" s="5">
        <f t="shared" si="21"/>
        <v>0</v>
      </c>
      <c r="AO126" s="5">
        <f t="shared" si="22"/>
        <v>0</v>
      </c>
      <c r="AP126" s="5">
        <f t="shared" si="23"/>
        <v>0</v>
      </c>
      <c r="AQ126" s="5">
        <f t="shared" si="24"/>
        <v>0</v>
      </c>
    </row>
    <row r="127" spans="1:43" x14ac:dyDescent="0.3">
      <c r="A127" s="71">
        <v>7203</v>
      </c>
      <c r="B127" s="73" t="s">
        <v>60</v>
      </c>
      <c r="C127" s="72">
        <v>2</v>
      </c>
      <c r="D127" s="72">
        <v>5</v>
      </c>
      <c r="E127" s="72">
        <v>7</v>
      </c>
      <c r="F127" s="72">
        <v>1</v>
      </c>
      <c r="G127" s="72">
        <v>3</v>
      </c>
      <c r="H127" s="72">
        <v>4</v>
      </c>
      <c r="I127" s="72">
        <v>0</v>
      </c>
      <c r="J127" s="72">
        <v>4</v>
      </c>
      <c r="K127" s="72">
        <v>4</v>
      </c>
      <c r="L127" s="72">
        <f t="shared" si="25"/>
        <v>15</v>
      </c>
      <c r="M127" s="72">
        <f t="shared" si="26"/>
        <v>15</v>
      </c>
      <c r="N127" s="111">
        <f t="shared" si="27"/>
        <v>1</v>
      </c>
      <c r="Q127" s="5">
        <f t="shared" si="17"/>
        <v>0</v>
      </c>
      <c r="R127" s="5">
        <v>7203</v>
      </c>
      <c r="S127" s="5" t="s">
        <v>60</v>
      </c>
      <c r="T127" s="5">
        <v>2</v>
      </c>
      <c r="U127" s="5">
        <v>0</v>
      </c>
      <c r="V127" s="5">
        <v>0</v>
      </c>
      <c r="W127" s="5">
        <v>5</v>
      </c>
      <c r="X127" s="5">
        <v>1</v>
      </c>
      <c r="Y127" s="5">
        <v>0</v>
      </c>
      <c r="Z127" s="5">
        <v>0</v>
      </c>
      <c r="AA127" s="5">
        <v>3</v>
      </c>
      <c r="AB127" s="5">
        <v>0</v>
      </c>
      <c r="AC127" s="5">
        <v>0</v>
      </c>
      <c r="AD127" s="5">
        <v>0</v>
      </c>
      <c r="AE127" s="5">
        <v>4</v>
      </c>
      <c r="AF127" s="5">
        <f t="shared" si="18"/>
        <v>7</v>
      </c>
      <c r="AG127" s="5">
        <f t="shared" si="19"/>
        <v>4</v>
      </c>
      <c r="AH127" s="5">
        <f t="shared" si="20"/>
        <v>4</v>
      </c>
      <c r="AI127" s="5">
        <f t="shared" si="28"/>
        <v>7</v>
      </c>
      <c r="AJ127" s="5">
        <f t="shared" si="29"/>
        <v>4</v>
      </c>
      <c r="AK127" s="5">
        <f t="shared" si="30"/>
        <v>4</v>
      </c>
      <c r="AL127" s="5">
        <f t="shared" si="31"/>
        <v>15</v>
      </c>
      <c r="AM127" s="5">
        <f t="shared" si="32"/>
        <v>15</v>
      </c>
      <c r="AN127" s="5">
        <f t="shared" si="21"/>
        <v>0</v>
      </c>
      <c r="AO127" s="5">
        <f t="shared" si="22"/>
        <v>0</v>
      </c>
      <c r="AP127" s="5">
        <f t="shared" si="23"/>
        <v>0</v>
      </c>
      <c r="AQ127" s="5">
        <f t="shared" si="24"/>
        <v>0</v>
      </c>
    </row>
    <row r="128" spans="1:43" x14ac:dyDescent="0.3">
      <c r="A128" s="71">
        <v>7301</v>
      </c>
      <c r="B128" s="73" t="s">
        <v>390</v>
      </c>
      <c r="C128" s="72">
        <v>7</v>
      </c>
      <c r="D128" s="72">
        <v>7</v>
      </c>
      <c r="E128" s="72">
        <v>19</v>
      </c>
      <c r="F128" s="72">
        <v>1</v>
      </c>
      <c r="G128" s="72">
        <v>4</v>
      </c>
      <c r="H128" s="72">
        <v>5</v>
      </c>
      <c r="I128" s="72">
        <v>7</v>
      </c>
      <c r="J128" s="72">
        <v>1</v>
      </c>
      <c r="K128" s="72">
        <v>8</v>
      </c>
      <c r="L128" s="72">
        <f t="shared" si="25"/>
        <v>27</v>
      </c>
      <c r="M128" s="72">
        <f t="shared" si="26"/>
        <v>32</v>
      </c>
      <c r="N128" s="111">
        <f t="shared" si="27"/>
        <v>0.84375</v>
      </c>
      <c r="Q128" s="5">
        <f t="shared" si="17"/>
        <v>0</v>
      </c>
      <c r="R128" s="5">
        <v>7301</v>
      </c>
      <c r="S128" s="5" t="s">
        <v>390</v>
      </c>
      <c r="T128" s="5">
        <v>7</v>
      </c>
      <c r="U128" s="5">
        <v>0</v>
      </c>
      <c r="V128" s="5">
        <v>5</v>
      </c>
      <c r="W128" s="5">
        <v>7</v>
      </c>
      <c r="X128" s="5">
        <v>1</v>
      </c>
      <c r="Y128" s="5">
        <v>0</v>
      </c>
      <c r="Z128" s="5">
        <v>0</v>
      </c>
      <c r="AA128" s="5">
        <v>4</v>
      </c>
      <c r="AB128" s="5">
        <v>7</v>
      </c>
      <c r="AC128" s="5">
        <v>0</v>
      </c>
      <c r="AD128" s="5">
        <v>0</v>
      </c>
      <c r="AE128" s="5">
        <v>1</v>
      </c>
      <c r="AF128" s="5">
        <f t="shared" si="18"/>
        <v>14</v>
      </c>
      <c r="AG128" s="5">
        <f t="shared" si="19"/>
        <v>5</v>
      </c>
      <c r="AH128" s="5">
        <f t="shared" si="20"/>
        <v>8</v>
      </c>
      <c r="AI128" s="5">
        <f t="shared" si="28"/>
        <v>19</v>
      </c>
      <c r="AJ128" s="5">
        <f t="shared" si="29"/>
        <v>5</v>
      </c>
      <c r="AK128" s="5">
        <f t="shared" si="30"/>
        <v>8</v>
      </c>
      <c r="AL128" s="5">
        <f t="shared" si="31"/>
        <v>27</v>
      </c>
      <c r="AM128" s="5">
        <f t="shared" si="32"/>
        <v>32</v>
      </c>
      <c r="AN128" s="5">
        <f t="shared" si="21"/>
        <v>0</v>
      </c>
      <c r="AO128" s="5">
        <f t="shared" si="22"/>
        <v>0</v>
      </c>
      <c r="AP128" s="5">
        <f t="shared" si="23"/>
        <v>0</v>
      </c>
      <c r="AQ128" s="5">
        <f t="shared" si="24"/>
        <v>0</v>
      </c>
    </row>
    <row r="129" spans="1:43" x14ac:dyDescent="0.3">
      <c r="A129" s="71">
        <v>7302</v>
      </c>
      <c r="B129" s="73" t="s">
        <v>424</v>
      </c>
      <c r="C129" s="72">
        <v>1</v>
      </c>
      <c r="D129" s="72">
        <v>5</v>
      </c>
      <c r="E129" s="72">
        <v>8</v>
      </c>
      <c r="F129" s="72">
        <v>1</v>
      </c>
      <c r="G129" s="72">
        <v>2</v>
      </c>
      <c r="H129" s="72">
        <v>3</v>
      </c>
      <c r="I129" s="72">
        <v>0</v>
      </c>
      <c r="J129" s="72">
        <v>2</v>
      </c>
      <c r="K129" s="72">
        <v>2</v>
      </c>
      <c r="L129" s="72">
        <f t="shared" si="25"/>
        <v>11</v>
      </c>
      <c r="M129" s="72">
        <f t="shared" si="26"/>
        <v>13</v>
      </c>
      <c r="N129" s="111">
        <f t="shared" si="27"/>
        <v>0.84615384615384615</v>
      </c>
      <c r="Q129" s="5">
        <f t="shared" si="17"/>
        <v>0</v>
      </c>
      <c r="R129" s="5">
        <v>7302</v>
      </c>
      <c r="S129" s="5" t="s">
        <v>424</v>
      </c>
      <c r="T129" s="5">
        <v>1</v>
      </c>
      <c r="U129" s="5">
        <v>0</v>
      </c>
      <c r="V129" s="5">
        <v>2</v>
      </c>
      <c r="W129" s="5">
        <v>5</v>
      </c>
      <c r="X129" s="5">
        <v>1</v>
      </c>
      <c r="Y129" s="5">
        <v>0</v>
      </c>
      <c r="Z129" s="5">
        <v>0</v>
      </c>
      <c r="AA129" s="5">
        <v>2</v>
      </c>
      <c r="AB129" s="5">
        <v>0</v>
      </c>
      <c r="AC129" s="5">
        <v>0</v>
      </c>
      <c r="AD129" s="5">
        <v>0</v>
      </c>
      <c r="AE129" s="5">
        <v>2</v>
      </c>
      <c r="AF129" s="5">
        <f t="shared" si="18"/>
        <v>6</v>
      </c>
      <c r="AG129" s="5">
        <f t="shared" si="19"/>
        <v>3</v>
      </c>
      <c r="AH129" s="5">
        <f t="shared" si="20"/>
        <v>2</v>
      </c>
      <c r="AI129" s="5">
        <f t="shared" si="28"/>
        <v>8</v>
      </c>
      <c r="AJ129" s="5">
        <f t="shared" si="29"/>
        <v>3</v>
      </c>
      <c r="AK129" s="5">
        <f t="shared" si="30"/>
        <v>2</v>
      </c>
      <c r="AL129" s="5">
        <f t="shared" si="31"/>
        <v>11</v>
      </c>
      <c r="AM129" s="5">
        <f t="shared" si="32"/>
        <v>13</v>
      </c>
      <c r="AN129" s="5">
        <f t="shared" si="21"/>
        <v>0</v>
      </c>
      <c r="AO129" s="5">
        <f t="shared" si="22"/>
        <v>0</v>
      </c>
      <c r="AP129" s="5">
        <f t="shared" si="23"/>
        <v>0</v>
      </c>
      <c r="AQ129" s="5">
        <f t="shared" si="24"/>
        <v>0</v>
      </c>
    </row>
    <row r="130" spans="1:43" x14ac:dyDescent="0.3">
      <c r="A130" s="71">
        <v>7303</v>
      </c>
      <c r="B130" s="75" t="s">
        <v>355</v>
      </c>
      <c r="C130" s="72">
        <v>1</v>
      </c>
      <c r="D130" s="72">
        <v>4</v>
      </c>
      <c r="E130" s="72">
        <v>5</v>
      </c>
      <c r="F130" s="72">
        <v>0</v>
      </c>
      <c r="G130" s="72">
        <v>3</v>
      </c>
      <c r="H130" s="72">
        <v>3</v>
      </c>
      <c r="I130" s="72">
        <v>0</v>
      </c>
      <c r="J130" s="72">
        <v>1</v>
      </c>
      <c r="K130" s="72">
        <v>1</v>
      </c>
      <c r="L130" s="72">
        <f t="shared" si="25"/>
        <v>9</v>
      </c>
      <c r="M130" s="72">
        <f t="shared" si="26"/>
        <v>9</v>
      </c>
      <c r="N130" s="111">
        <f t="shared" si="27"/>
        <v>1</v>
      </c>
      <c r="Q130" s="5">
        <f t="shared" si="17"/>
        <v>0</v>
      </c>
      <c r="R130" s="5">
        <v>7303</v>
      </c>
      <c r="S130" s="5" t="s">
        <v>355</v>
      </c>
      <c r="T130" s="5">
        <v>1</v>
      </c>
      <c r="U130" s="5">
        <v>0</v>
      </c>
      <c r="V130" s="5">
        <v>0</v>
      </c>
      <c r="W130" s="5">
        <v>4</v>
      </c>
      <c r="X130" s="5">
        <v>0</v>
      </c>
      <c r="Y130" s="5">
        <v>0</v>
      </c>
      <c r="Z130" s="5">
        <v>0</v>
      </c>
      <c r="AA130" s="5">
        <v>3</v>
      </c>
      <c r="AB130" s="5">
        <v>0</v>
      </c>
      <c r="AC130" s="5">
        <v>0</v>
      </c>
      <c r="AD130" s="5">
        <v>0</v>
      </c>
      <c r="AE130" s="5">
        <v>1</v>
      </c>
      <c r="AF130" s="5">
        <f t="shared" si="18"/>
        <v>5</v>
      </c>
      <c r="AG130" s="5">
        <f t="shared" si="19"/>
        <v>3</v>
      </c>
      <c r="AH130" s="5">
        <f t="shared" si="20"/>
        <v>1</v>
      </c>
      <c r="AI130" s="5">
        <f t="shared" si="28"/>
        <v>5</v>
      </c>
      <c r="AJ130" s="5">
        <f t="shared" si="29"/>
        <v>3</v>
      </c>
      <c r="AK130" s="5">
        <f t="shared" si="30"/>
        <v>1</v>
      </c>
      <c r="AL130" s="5">
        <f t="shared" si="31"/>
        <v>9</v>
      </c>
      <c r="AM130" s="5">
        <f t="shared" si="32"/>
        <v>9</v>
      </c>
      <c r="AN130" s="5">
        <f t="shared" si="21"/>
        <v>0</v>
      </c>
      <c r="AO130" s="5">
        <f t="shared" si="22"/>
        <v>0</v>
      </c>
      <c r="AP130" s="5">
        <f t="shared" si="23"/>
        <v>0</v>
      </c>
      <c r="AQ130" s="5">
        <f t="shared" si="24"/>
        <v>0</v>
      </c>
    </row>
    <row r="131" spans="1:43" x14ac:dyDescent="0.3">
      <c r="A131" s="71">
        <v>7304</v>
      </c>
      <c r="B131" s="73" t="s">
        <v>46</v>
      </c>
      <c r="C131" s="72">
        <v>6</v>
      </c>
      <c r="D131" s="72">
        <v>1</v>
      </c>
      <c r="E131" s="72">
        <v>7</v>
      </c>
      <c r="F131" s="72">
        <v>2</v>
      </c>
      <c r="G131" s="72">
        <v>2</v>
      </c>
      <c r="H131" s="72">
        <v>4</v>
      </c>
      <c r="I131" s="72">
        <v>0</v>
      </c>
      <c r="J131" s="72">
        <v>3</v>
      </c>
      <c r="K131" s="72">
        <v>3</v>
      </c>
      <c r="L131" s="72">
        <f t="shared" si="25"/>
        <v>14</v>
      </c>
      <c r="M131" s="72">
        <f t="shared" si="26"/>
        <v>14</v>
      </c>
      <c r="N131" s="111">
        <f t="shared" si="27"/>
        <v>1</v>
      </c>
      <c r="Q131" s="5">
        <f t="shared" si="17"/>
        <v>0</v>
      </c>
      <c r="R131" s="5">
        <v>7304</v>
      </c>
      <c r="S131" s="5" t="s">
        <v>46</v>
      </c>
      <c r="T131" s="5">
        <v>6</v>
      </c>
      <c r="U131" s="5">
        <v>0</v>
      </c>
      <c r="V131" s="5">
        <v>0</v>
      </c>
      <c r="W131" s="5">
        <v>1</v>
      </c>
      <c r="X131" s="5">
        <v>2</v>
      </c>
      <c r="Y131" s="5">
        <v>0</v>
      </c>
      <c r="Z131" s="5">
        <v>0</v>
      </c>
      <c r="AA131" s="5">
        <v>2</v>
      </c>
      <c r="AB131" s="5">
        <v>0</v>
      </c>
      <c r="AC131" s="5">
        <v>0</v>
      </c>
      <c r="AD131" s="5">
        <v>0</v>
      </c>
      <c r="AE131" s="5">
        <v>3</v>
      </c>
      <c r="AF131" s="5">
        <f t="shared" si="18"/>
        <v>7</v>
      </c>
      <c r="AG131" s="5">
        <f t="shared" si="19"/>
        <v>4</v>
      </c>
      <c r="AH131" s="5">
        <f t="shared" si="20"/>
        <v>3</v>
      </c>
      <c r="AI131" s="5">
        <f t="shared" si="28"/>
        <v>7</v>
      </c>
      <c r="AJ131" s="5">
        <f t="shared" si="29"/>
        <v>4</v>
      </c>
      <c r="AK131" s="5">
        <f t="shared" si="30"/>
        <v>3</v>
      </c>
      <c r="AL131" s="5">
        <f t="shared" si="31"/>
        <v>14</v>
      </c>
      <c r="AM131" s="5">
        <f t="shared" si="32"/>
        <v>14</v>
      </c>
      <c r="AN131" s="5">
        <f t="shared" si="21"/>
        <v>0</v>
      </c>
      <c r="AO131" s="5">
        <f t="shared" si="22"/>
        <v>0</v>
      </c>
      <c r="AP131" s="5">
        <f t="shared" si="23"/>
        <v>0</v>
      </c>
      <c r="AQ131" s="5">
        <f t="shared" si="24"/>
        <v>0</v>
      </c>
    </row>
    <row r="132" spans="1:43" x14ac:dyDescent="0.3">
      <c r="A132" s="71">
        <v>7305</v>
      </c>
      <c r="B132" s="73" t="s">
        <v>10</v>
      </c>
      <c r="C132" s="72">
        <v>4</v>
      </c>
      <c r="D132" s="72">
        <v>1</v>
      </c>
      <c r="E132" s="72">
        <v>7</v>
      </c>
      <c r="F132" s="72">
        <v>0</v>
      </c>
      <c r="G132" s="72">
        <v>2</v>
      </c>
      <c r="H132" s="72">
        <v>2</v>
      </c>
      <c r="I132" s="72">
        <v>0</v>
      </c>
      <c r="J132" s="72">
        <v>2</v>
      </c>
      <c r="K132" s="72">
        <v>2</v>
      </c>
      <c r="L132" s="72">
        <f t="shared" si="25"/>
        <v>9</v>
      </c>
      <c r="M132" s="72">
        <f t="shared" si="26"/>
        <v>11</v>
      </c>
      <c r="N132" s="111">
        <f t="shared" si="27"/>
        <v>0.81818181818181823</v>
      </c>
      <c r="Q132" s="5">
        <f t="shared" ref="Q132:Q195" si="33">(S132=B132)-1</f>
        <v>0</v>
      </c>
      <c r="R132" s="5">
        <v>7305</v>
      </c>
      <c r="S132" s="5" t="s">
        <v>10</v>
      </c>
      <c r="T132" s="5">
        <v>4</v>
      </c>
      <c r="U132" s="5">
        <v>0</v>
      </c>
      <c r="V132" s="5">
        <v>2</v>
      </c>
      <c r="W132" s="5">
        <v>1</v>
      </c>
      <c r="X132" s="5">
        <v>0</v>
      </c>
      <c r="Y132" s="5">
        <v>0</v>
      </c>
      <c r="Z132" s="5">
        <v>0</v>
      </c>
      <c r="AA132" s="5">
        <v>2</v>
      </c>
      <c r="AB132" s="5">
        <v>0</v>
      </c>
      <c r="AC132" s="5">
        <v>0</v>
      </c>
      <c r="AD132" s="5">
        <v>0</v>
      </c>
      <c r="AE132" s="5">
        <v>2</v>
      </c>
      <c r="AF132" s="5">
        <f t="shared" ref="AF132:AF195" si="34">+T132+W132</f>
        <v>5</v>
      </c>
      <c r="AG132" s="5">
        <f t="shared" ref="AG132:AG195" si="35">+X132+AA132</f>
        <v>2</v>
      </c>
      <c r="AH132" s="5">
        <f t="shared" ref="AH132:AH195" si="36">+AB132+AE132</f>
        <v>2</v>
      </c>
      <c r="AI132" s="5">
        <f t="shared" si="28"/>
        <v>7</v>
      </c>
      <c r="AJ132" s="5">
        <f t="shared" si="29"/>
        <v>2</v>
      </c>
      <c r="AK132" s="5">
        <f t="shared" si="30"/>
        <v>2</v>
      </c>
      <c r="AL132" s="5">
        <f t="shared" si="31"/>
        <v>9</v>
      </c>
      <c r="AM132" s="5">
        <f t="shared" si="32"/>
        <v>11</v>
      </c>
      <c r="AN132" s="5">
        <f t="shared" ref="AN132:AN195" si="37">+L132-AL132</f>
        <v>0</v>
      </c>
      <c r="AO132" s="5">
        <f t="shared" ref="AO132:AO195" si="38">+AM132-M132</f>
        <v>0</v>
      </c>
      <c r="AP132" s="5">
        <f t="shared" ref="AP132:AP195" si="39">+AL132-L132</f>
        <v>0</v>
      </c>
      <c r="AQ132" s="5">
        <f t="shared" ref="AQ132:AQ195" si="40">+AM132-M132</f>
        <v>0</v>
      </c>
    </row>
    <row r="133" spans="1:43" x14ac:dyDescent="0.3">
      <c r="A133" s="71">
        <v>7306</v>
      </c>
      <c r="B133" s="73" t="s">
        <v>113</v>
      </c>
      <c r="C133" s="72">
        <v>3</v>
      </c>
      <c r="D133" s="72">
        <v>0</v>
      </c>
      <c r="E133" s="72">
        <v>3</v>
      </c>
      <c r="F133" s="72">
        <v>0</v>
      </c>
      <c r="G133" s="72">
        <v>0</v>
      </c>
      <c r="H133" s="72">
        <v>1</v>
      </c>
      <c r="I133" s="72">
        <v>0</v>
      </c>
      <c r="J133" s="72">
        <v>0</v>
      </c>
      <c r="K133" s="72">
        <v>0</v>
      </c>
      <c r="L133" s="72">
        <f t="shared" ref="L133:L196" si="41">C133+D133+F133+G133+I133+J133</f>
        <v>3</v>
      </c>
      <c r="M133" s="72">
        <f t="shared" ref="M133:M196" si="42">E133+H133+K133</f>
        <v>4</v>
      </c>
      <c r="N133" s="111">
        <f t="shared" ref="N133:N196" si="43">L133/M133</f>
        <v>0.75</v>
      </c>
      <c r="Q133" s="5">
        <f t="shared" si="33"/>
        <v>0</v>
      </c>
      <c r="R133" s="5">
        <v>7306</v>
      </c>
      <c r="S133" s="5" t="s">
        <v>113</v>
      </c>
      <c r="T133" s="5">
        <v>3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1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f t="shared" si="34"/>
        <v>3</v>
      </c>
      <c r="AG133" s="5">
        <f t="shared" si="35"/>
        <v>0</v>
      </c>
      <c r="AH133" s="5">
        <f t="shared" si="36"/>
        <v>0</v>
      </c>
      <c r="AI133" s="5">
        <f t="shared" ref="AI133:AI196" si="44">+T133+U133+V133+W133</f>
        <v>3</v>
      </c>
      <c r="AJ133" s="5">
        <f t="shared" ref="AJ133:AJ196" si="45">+X133+Y133+Z133+AA133</f>
        <v>1</v>
      </c>
      <c r="AK133" s="5">
        <f t="shared" ref="AK133:AK196" si="46">+AB133+AC133+AD133+AE133</f>
        <v>0</v>
      </c>
      <c r="AL133" s="5">
        <f t="shared" ref="AL133:AL196" si="47">+AF133+AG133+AH133</f>
        <v>3</v>
      </c>
      <c r="AM133" s="5">
        <f t="shared" ref="AM133:AM196" si="48">+AI133+AJ133+AK133</f>
        <v>4</v>
      </c>
      <c r="AN133" s="5">
        <f t="shared" si="37"/>
        <v>0</v>
      </c>
      <c r="AO133" s="5">
        <f t="shared" si="38"/>
        <v>0</v>
      </c>
      <c r="AP133" s="5">
        <f t="shared" si="39"/>
        <v>0</v>
      </c>
      <c r="AQ133" s="5">
        <f t="shared" si="40"/>
        <v>0</v>
      </c>
    </row>
    <row r="134" spans="1:43" x14ac:dyDescent="0.3">
      <c r="A134" s="71">
        <v>7307</v>
      </c>
      <c r="B134" s="75" t="s">
        <v>301</v>
      </c>
      <c r="C134" s="72">
        <v>7</v>
      </c>
      <c r="D134" s="72">
        <v>10</v>
      </c>
      <c r="E134" s="72">
        <v>21</v>
      </c>
      <c r="F134" s="72">
        <v>0</v>
      </c>
      <c r="G134" s="72">
        <v>3</v>
      </c>
      <c r="H134" s="72">
        <v>3</v>
      </c>
      <c r="I134" s="72">
        <v>0</v>
      </c>
      <c r="J134" s="72">
        <v>3</v>
      </c>
      <c r="K134" s="72">
        <v>3</v>
      </c>
      <c r="L134" s="72">
        <f t="shared" si="41"/>
        <v>23</v>
      </c>
      <c r="M134" s="72">
        <f t="shared" si="42"/>
        <v>27</v>
      </c>
      <c r="N134" s="111">
        <f t="shared" si="43"/>
        <v>0.85185185185185186</v>
      </c>
      <c r="Q134" s="5">
        <f t="shared" si="33"/>
        <v>0</v>
      </c>
      <c r="R134" s="5">
        <v>7307</v>
      </c>
      <c r="S134" s="5" t="s">
        <v>301</v>
      </c>
      <c r="T134" s="5">
        <v>7</v>
      </c>
      <c r="U134" s="5">
        <v>0</v>
      </c>
      <c r="V134" s="5">
        <v>4</v>
      </c>
      <c r="W134" s="5">
        <v>10</v>
      </c>
      <c r="X134" s="5">
        <v>0</v>
      </c>
      <c r="Y134" s="5">
        <v>0</v>
      </c>
      <c r="Z134" s="5">
        <v>0</v>
      </c>
      <c r="AA134" s="5">
        <v>3</v>
      </c>
      <c r="AB134" s="5">
        <v>0</v>
      </c>
      <c r="AC134" s="5">
        <v>0</v>
      </c>
      <c r="AD134" s="5">
        <v>0</v>
      </c>
      <c r="AE134" s="5">
        <v>3</v>
      </c>
      <c r="AF134" s="5">
        <f t="shared" si="34"/>
        <v>17</v>
      </c>
      <c r="AG134" s="5">
        <f t="shared" si="35"/>
        <v>3</v>
      </c>
      <c r="AH134" s="5">
        <f t="shared" si="36"/>
        <v>3</v>
      </c>
      <c r="AI134" s="5">
        <f t="shared" si="44"/>
        <v>21</v>
      </c>
      <c r="AJ134" s="5">
        <f t="shared" si="45"/>
        <v>3</v>
      </c>
      <c r="AK134" s="5">
        <f t="shared" si="46"/>
        <v>3</v>
      </c>
      <c r="AL134" s="5">
        <f t="shared" si="47"/>
        <v>23</v>
      </c>
      <c r="AM134" s="5">
        <f t="shared" si="48"/>
        <v>27</v>
      </c>
      <c r="AN134" s="5">
        <f t="shared" si="37"/>
        <v>0</v>
      </c>
      <c r="AO134" s="5">
        <f t="shared" si="38"/>
        <v>0</v>
      </c>
      <c r="AP134" s="5">
        <f t="shared" si="39"/>
        <v>0</v>
      </c>
      <c r="AQ134" s="5">
        <f t="shared" si="40"/>
        <v>0</v>
      </c>
    </row>
    <row r="135" spans="1:43" x14ac:dyDescent="0.3">
      <c r="A135" s="71">
        <v>7308</v>
      </c>
      <c r="B135" s="73" t="s">
        <v>226</v>
      </c>
      <c r="C135" s="72">
        <v>3</v>
      </c>
      <c r="D135" s="72">
        <v>10</v>
      </c>
      <c r="E135" s="72">
        <v>13</v>
      </c>
      <c r="F135" s="72">
        <v>0</v>
      </c>
      <c r="G135" s="72">
        <v>1</v>
      </c>
      <c r="H135" s="72">
        <v>1</v>
      </c>
      <c r="I135" s="72">
        <v>3</v>
      </c>
      <c r="J135" s="72">
        <v>1</v>
      </c>
      <c r="K135" s="72">
        <v>4</v>
      </c>
      <c r="L135" s="72">
        <f t="shared" si="41"/>
        <v>18</v>
      </c>
      <c r="M135" s="72">
        <f t="shared" si="42"/>
        <v>18</v>
      </c>
      <c r="N135" s="111">
        <f t="shared" si="43"/>
        <v>1</v>
      </c>
      <c r="Q135" s="5">
        <f t="shared" si="33"/>
        <v>0</v>
      </c>
      <c r="R135" s="5">
        <v>7308</v>
      </c>
      <c r="S135" s="5" t="s">
        <v>226</v>
      </c>
      <c r="T135" s="5">
        <v>3</v>
      </c>
      <c r="U135" s="5">
        <v>0</v>
      </c>
      <c r="V135" s="5">
        <v>0</v>
      </c>
      <c r="W135" s="5">
        <v>10</v>
      </c>
      <c r="X135" s="5">
        <v>0</v>
      </c>
      <c r="Y135" s="5">
        <v>0</v>
      </c>
      <c r="Z135" s="5">
        <v>0</v>
      </c>
      <c r="AA135" s="5">
        <v>1</v>
      </c>
      <c r="AB135" s="5">
        <v>3</v>
      </c>
      <c r="AC135" s="5">
        <v>0</v>
      </c>
      <c r="AD135" s="5">
        <v>0</v>
      </c>
      <c r="AE135" s="5">
        <v>1</v>
      </c>
      <c r="AF135" s="5">
        <f t="shared" si="34"/>
        <v>13</v>
      </c>
      <c r="AG135" s="5">
        <f t="shared" si="35"/>
        <v>1</v>
      </c>
      <c r="AH135" s="5">
        <f t="shared" si="36"/>
        <v>4</v>
      </c>
      <c r="AI135" s="5">
        <f t="shared" si="44"/>
        <v>13</v>
      </c>
      <c r="AJ135" s="5">
        <f t="shared" si="45"/>
        <v>1</v>
      </c>
      <c r="AK135" s="5">
        <f t="shared" si="46"/>
        <v>4</v>
      </c>
      <c r="AL135" s="5">
        <f t="shared" si="47"/>
        <v>18</v>
      </c>
      <c r="AM135" s="5">
        <f t="shared" si="48"/>
        <v>18</v>
      </c>
      <c r="AN135" s="5">
        <f t="shared" si="37"/>
        <v>0</v>
      </c>
      <c r="AO135" s="5">
        <f t="shared" si="38"/>
        <v>0</v>
      </c>
      <c r="AP135" s="5">
        <f t="shared" si="39"/>
        <v>0</v>
      </c>
      <c r="AQ135" s="5">
        <f t="shared" si="40"/>
        <v>0</v>
      </c>
    </row>
    <row r="136" spans="1:43" x14ac:dyDescent="0.3">
      <c r="A136" s="71">
        <v>7309</v>
      </c>
      <c r="B136" s="73" t="s">
        <v>372</v>
      </c>
      <c r="C136" s="72">
        <v>4</v>
      </c>
      <c r="D136" s="72">
        <v>3</v>
      </c>
      <c r="E136" s="72">
        <v>9</v>
      </c>
      <c r="F136" s="72">
        <v>2</v>
      </c>
      <c r="G136" s="72">
        <v>2</v>
      </c>
      <c r="H136" s="72">
        <v>6</v>
      </c>
      <c r="I136" s="72">
        <v>0</v>
      </c>
      <c r="J136" s="72">
        <v>1</v>
      </c>
      <c r="K136" s="72">
        <v>1</v>
      </c>
      <c r="L136" s="72">
        <f t="shared" si="41"/>
        <v>12</v>
      </c>
      <c r="M136" s="72">
        <f t="shared" si="42"/>
        <v>16</v>
      </c>
      <c r="N136" s="111">
        <f t="shared" si="43"/>
        <v>0.75</v>
      </c>
      <c r="Q136" s="5">
        <f t="shared" si="33"/>
        <v>0</v>
      </c>
      <c r="R136" s="5">
        <v>7309</v>
      </c>
      <c r="S136" s="5" t="s">
        <v>372</v>
      </c>
      <c r="T136" s="5">
        <v>4</v>
      </c>
      <c r="U136" s="5">
        <v>0</v>
      </c>
      <c r="V136" s="5">
        <v>2</v>
      </c>
      <c r="W136" s="5">
        <v>3</v>
      </c>
      <c r="X136" s="5">
        <v>2</v>
      </c>
      <c r="Y136" s="5">
        <v>0</v>
      </c>
      <c r="Z136" s="5">
        <v>2</v>
      </c>
      <c r="AA136" s="5">
        <v>2</v>
      </c>
      <c r="AB136" s="5">
        <v>0</v>
      </c>
      <c r="AC136" s="5">
        <v>0</v>
      </c>
      <c r="AD136" s="5">
        <v>0</v>
      </c>
      <c r="AE136" s="5">
        <v>1</v>
      </c>
      <c r="AF136" s="5">
        <f t="shared" si="34"/>
        <v>7</v>
      </c>
      <c r="AG136" s="5">
        <f t="shared" si="35"/>
        <v>4</v>
      </c>
      <c r="AH136" s="5">
        <f t="shared" si="36"/>
        <v>1</v>
      </c>
      <c r="AI136" s="5">
        <f t="shared" si="44"/>
        <v>9</v>
      </c>
      <c r="AJ136" s="5">
        <f t="shared" si="45"/>
        <v>6</v>
      </c>
      <c r="AK136" s="5">
        <f t="shared" si="46"/>
        <v>1</v>
      </c>
      <c r="AL136" s="5">
        <f t="shared" si="47"/>
        <v>12</v>
      </c>
      <c r="AM136" s="5">
        <f t="shared" si="48"/>
        <v>16</v>
      </c>
      <c r="AN136" s="5">
        <f t="shared" si="37"/>
        <v>0</v>
      </c>
      <c r="AO136" s="5">
        <f t="shared" si="38"/>
        <v>0</v>
      </c>
      <c r="AP136" s="5">
        <f t="shared" si="39"/>
        <v>0</v>
      </c>
      <c r="AQ136" s="5">
        <f t="shared" si="40"/>
        <v>0</v>
      </c>
    </row>
    <row r="137" spans="1:43" x14ac:dyDescent="0.3">
      <c r="A137" s="71">
        <v>7401</v>
      </c>
      <c r="B137" s="73" t="s">
        <v>123</v>
      </c>
      <c r="C137" s="72">
        <v>3</v>
      </c>
      <c r="D137" s="72">
        <v>9</v>
      </c>
      <c r="E137" s="72">
        <v>14</v>
      </c>
      <c r="F137" s="72">
        <v>2</v>
      </c>
      <c r="G137" s="72">
        <v>4</v>
      </c>
      <c r="H137" s="72">
        <v>6</v>
      </c>
      <c r="I137" s="72">
        <v>3</v>
      </c>
      <c r="J137" s="72">
        <v>4</v>
      </c>
      <c r="K137" s="72">
        <v>7</v>
      </c>
      <c r="L137" s="72">
        <f t="shared" si="41"/>
        <v>25</v>
      </c>
      <c r="M137" s="72">
        <f t="shared" si="42"/>
        <v>27</v>
      </c>
      <c r="N137" s="111">
        <f t="shared" si="43"/>
        <v>0.92592592592592593</v>
      </c>
      <c r="Q137" s="5">
        <f t="shared" si="33"/>
        <v>0</v>
      </c>
      <c r="R137" s="5">
        <v>7401</v>
      </c>
      <c r="S137" s="5" t="s">
        <v>123</v>
      </c>
      <c r="T137" s="5">
        <v>3</v>
      </c>
      <c r="U137" s="5">
        <v>0</v>
      </c>
      <c r="V137" s="5">
        <v>2</v>
      </c>
      <c r="W137" s="5">
        <v>9</v>
      </c>
      <c r="X137" s="5">
        <v>2</v>
      </c>
      <c r="Y137" s="5">
        <v>0</v>
      </c>
      <c r="Z137" s="5">
        <v>0</v>
      </c>
      <c r="AA137" s="5">
        <v>4</v>
      </c>
      <c r="AB137" s="5">
        <v>3</v>
      </c>
      <c r="AC137" s="5">
        <v>0</v>
      </c>
      <c r="AD137" s="5">
        <v>0</v>
      </c>
      <c r="AE137" s="5">
        <v>4</v>
      </c>
      <c r="AF137" s="5">
        <f t="shared" si="34"/>
        <v>12</v>
      </c>
      <c r="AG137" s="5">
        <f t="shared" si="35"/>
        <v>6</v>
      </c>
      <c r="AH137" s="5">
        <f t="shared" si="36"/>
        <v>7</v>
      </c>
      <c r="AI137" s="5">
        <f t="shared" si="44"/>
        <v>14</v>
      </c>
      <c r="AJ137" s="5">
        <f t="shared" si="45"/>
        <v>6</v>
      </c>
      <c r="AK137" s="5">
        <f t="shared" si="46"/>
        <v>7</v>
      </c>
      <c r="AL137" s="5">
        <f t="shared" si="47"/>
        <v>25</v>
      </c>
      <c r="AM137" s="5">
        <f t="shared" si="48"/>
        <v>27</v>
      </c>
      <c r="AN137" s="5">
        <f t="shared" si="37"/>
        <v>0</v>
      </c>
      <c r="AO137" s="5">
        <f t="shared" si="38"/>
        <v>0</v>
      </c>
      <c r="AP137" s="5">
        <f t="shared" si="39"/>
        <v>0</v>
      </c>
      <c r="AQ137" s="5">
        <f t="shared" si="40"/>
        <v>0</v>
      </c>
    </row>
    <row r="138" spans="1:43" x14ac:dyDescent="0.3">
      <c r="A138" s="71">
        <v>7402</v>
      </c>
      <c r="B138" s="73" t="s">
        <v>356</v>
      </c>
      <c r="C138" s="72">
        <v>0</v>
      </c>
      <c r="D138" s="72">
        <v>1</v>
      </c>
      <c r="E138" s="72">
        <v>3</v>
      </c>
      <c r="F138" s="72">
        <v>1</v>
      </c>
      <c r="G138" s="72">
        <v>0</v>
      </c>
      <c r="H138" s="72">
        <v>2</v>
      </c>
      <c r="I138" s="72">
        <v>1</v>
      </c>
      <c r="J138" s="72">
        <v>2</v>
      </c>
      <c r="K138" s="72">
        <v>3</v>
      </c>
      <c r="L138" s="72">
        <f t="shared" si="41"/>
        <v>5</v>
      </c>
      <c r="M138" s="72">
        <f t="shared" si="42"/>
        <v>8</v>
      </c>
      <c r="N138" s="111">
        <f t="shared" si="43"/>
        <v>0.625</v>
      </c>
      <c r="Q138" s="5">
        <f t="shared" si="33"/>
        <v>0</v>
      </c>
      <c r="R138" s="5">
        <v>7402</v>
      </c>
      <c r="S138" s="5" t="s">
        <v>356</v>
      </c>
      <c r="T138" s="5">
        <v>0</v>
      </c>
      <c r="U138" s="5">
        <v>0</v>
      </c>
      <c r="V138" s="5">
        <v>2</v>
      </c>
      <c r="W138" s="5">
        <v>1</v>
      </c>
      <c r="X138" s="5">
        <v>1</v>
      </c>
      <c r="Y138" s="5">
        <v>0</v>
      </c>
      <c r="Z138" s="5">
        <v>1</v>
      </c>
      <c r="AA138" s="5">
        <v>0</v>
      </c>
      <c r="AB138" s="5">
        <v>1</v>
      </c>
      <c r="AC138" s="5">
        <v>0</v>
      </c>
      <c r="AD138" s="5">
        <v>0</v>
      </c>
      <c r="AE138" s="5">
        <v>2</v>
      </c>
      <c r="AF138" s="5">
        <f t="shared" si="34"/>
        <v>1</v>
      </c>
      <c r="AG138" s="5">
        <f t="shared" si="35"/>
        <v>1</v>
      </c>
      <c r="AH138" s="5">
        <f t="shared" si="36"/>
        <v>3</v>
      </c>
      <c r="AI138" s="5">
        <f t="shared" si="44"/>
        <v>3</v>
      </c>
      <c r="AJ138" s="5">
        <f t="shared" si="45"/>
        <v>2</v>
      </c>
      <c r="AK138" s="5">
        <f t="shared" si="46"/>
        <v>3</v>
      </c>
      <c r="AL138" s="5">
        <f t="shared" si="47"/>
        <v>5</v>
      </c>
      <c r="AM138" s="5">
        <f t="shared" si="48"/>
        <v>8</v>
      </c>
      <c r="AN138" s="5">
        <f t="shared" si="37"/>
        <v>0</v>
      </c>
      <c r="AO138" s="5">
        <f t="shared" si="38"/>
        <v>0</v>
      </c>
      <c r="AP138" s="5">
        <f t="shared" si="39"/>
        <v>0</v>
      </c>
      <c r="AQ138" s="5">
        <f t="shared" si="40"/>
        <v>0</v>
      </c>
    </row>
    <row r="139" spans="1:43" x14ac:dyDescent="0.3">
      <c r="A139" s="71">
        <v>7403</v>
      </c>
      <c r="B139" s="73" t="s">
        <v>357</v>
      </c>
      <c r="C139" s="72">
        <v>5</v>
      </c>
      <c r="D139" s="72">
        <v>0</v>
      </c>
      <c r="E139" s="72">
        <v>5</v>
      </c>
      <c r="F139" s="72">
        <v>1</v>
      </c>
      <c r="G139" s="72">
        <v>1</v>
      </c>
      <c r="H139" s="72">
        <v>5</v>
      </c>
      <c r="I139" s="72">
        <v>0</v>
      </c>
      <c r="J139" s="72">
        <v>2</v>
      </c>
      <c r="K139" s="72">
        <v>2</v>
      </c>
      <c r="L139" s="72">
        <f t="shared" si="41"/>
        <v>9</v>
      </c>
      <c r="M139" s="72">
        <f t="shared" si="42"/>
        <v>12</v>
      </c>
      <c r="N139" s="111">
        <f t="shared" si="43"/>
        <v>0.75</v>
      </c>
      <c r="Q139" s="5">
        <f t="shared" si="33"/>
        <v>0</v>
      </c>
      <c r="R139" s="5">
        <v>7403</v>
      </c>
      <c r="S139" s="5" t="s">
        <v>357</v>
      </c>
      <c r="T139" s="5">
        <v>5</v>
      </c>
      <c r="U139" s="5">
        <v>0</v>
      </c>
      <c r="V139" s="5">
        <v>0</v>
      </c>
      <c r="W139" s="5">
        <v>0</v>
      </c>
      <c r="X139" s="5">
        <v>1</v>
      </c>
      <c r="Y139" s="5">
        <v>0</v>
      </c>
      <c r="Z139" s="5">
        <v>3</v>
      </c>
      <c r="AA139" s="5">
        <v>1</v>
      </c>
      <c r="AB139" s="5">
        <v>0</v>
      </c>
      <c r="AC139" s="5">
        <v>0</v>
      </c>
      <c r="AD139" s="5">
        <v>0</v>
      </c>
      <c r="AE139" s="5">
        <v>2</v>
      </c>
      <c r="AF139" s="5">
        <f t="shared" si="34"/>
        <v>5</v>
      </c>
      <c r="AG139" s="5">
        <f t="shared" si="35"/>
        <v>2</v>
      </c>
      <c r="AH139" s="5">
        <f t="shared" si="36"/>
        <v>2</v>
      </c>
      <c r="AI139" s="5">
        <f t="shared" si="44"/>
        <v>5</v>
      </c>
      <c r="AJ139" s="5">
        <f t="shared" si="45"/>
        <v>5</v>
      </c>
      <c r="AK139" s="5">
        <f t="shared" si="46"/>
        <v>2</v>
      </c>
      <c r="AL139" s="5">
        <f t="shared" si="47"/>
        <v>9</v>
      </c>
      <c r="AM139" s="5">
        <f t="shared" si="48"/>
        <v>12</v>
      </c>
      <c r="AN139" s="5">
        <f t="shared" si="37"/>
        <v>0</v>
      </c>
      <c r="AO139" s="5">
        <f t="shared" si="38"/>
        <v>0</v>
      </c>
      <c r="AP139" s="5">
        <f t="shared" si="39"/>
        <v>0</v>
      </c>
      <c r="AQ139" s="5">
        <f t="shared" si="40"/>
        <v>0</v>
      </c>
    </row>
    <row r="140" spans="1:43" x14ac:dyDescent="0.3">
      <c r="A140" s="71">
        <v>7404</v>
      </c>
      <c r="B140" s="72" t="s">
        <v>172</v>
      </c>
      <c r="C140" s="72">
        <v>3</v>
      </c>
      <c r="D140" s="72">
        <v>8</v>
      </c>
      <c r="E140" s="72">
        <v>11</v>
      </c>
      <c r="F140" s="72">
        <v>2</v>
      </c>
      <c r="G140" s="72">
        <v>3</v>
      </c>
      <c r="H140" s="72">
        <v>5</v>
      </c>
      <c r="I140" s="72">
        <v>0</v>
      </c>
      <c r="J140" s="72">
        <v>2</v>
      </c>
      <c r="K140" s="72">
        <v>2</v>
      </c>
      <c r="L140" s="72">
        <f t="shared" si="41"/>
        <v>18</v>
      </c>
      <c r="M140" s="72">
        <f t="shared" si="42"/>
        <v>18</v>
      </c>
      <c r="N140" s="111">
        <f t="shared" si="43"/>
        <v>1</v>
      </c>
      <c r="Q140" s="5">
        <f t="shared" si="33"/>
        <v>0</v>
      </c>
      <c r="R140" s="5">
        <v>7404</v>
      </c>
      <c r="S140" s="5" t="s">
        <v>172</v>
      </c>
      <c r="T140" s="5">
        <v>3</v>
      </c>
      <c r="U140" s="5">
        <v>0</v>
      </c>
      <c r="V140" s="5">
        <v>0</v>
      </c>
      <c r="W140" s="5">
        <v>8</v>
      </c>
      <c r="X140" s="5">
        <v>2</v>
      </c>
      <c r="Y140" s="5">
        <v>0</v>
      </c>
      <c r="Z140" s="5">
        <v>0</v>
      </c>
      <c r="AA140" s="5">
        <v>3</v>
      </c>
      <c r="AB140" s="5">
        <v>0</v>
      </c>
      <c r="AC140" s="5">
        <v>0</v>
      </c>
      <c r="AD140" s="5">
        <v>0</v>
      </c>
      <c r="AE140" s="5">
        <v>2</v>
      </c>
      <c r="AF140" s="5">
        <f t="shared" si="34"/>
        <v>11</v>
      </c>
      <c r="AG140" s="5">
        <f t="shared" si="35"/>
        <v>5</v>
      </c>
      <c r="AH140" s="5">
        <f t="shared" si="36"/>
        <v>2</v>
      </c>
      <c r="AI140" s="5">
        <f t="shared" si="44"/>
        <v>11</v>
      </c>
      <c r="AJ140" s="5">
        <f t="shared" si="45"/>
        <v>5</v>
      </c>
      <c r="AK140" s="5">
        <f t="shared" si="46"/>
        <v>2</v>
      </c>
      <c r="AL140" s="5">
        <f t="shared" si="47"/>
        <v>18</v>
      </c>
      <c r="AM140" s="5">
        <f t="shared" si="48"/>
        <v>18</v>
      </c>
      <c r="AN140" s="5">
        <f t="shared" si="37"/>
        <v>0</v>
      </c>
      <c r="AO140" s="5">
        <f t="shared" si="38"/>
        <v>0</v>
      </c>
      <c r="AP140" s="5">
        <f t="shared" si="39"/>
        <v>0</v>
      </c>
      <c r="AQ140" s="5">
        <f t="shared" si="40"/>
        <v>0</v>
      </c>
    </row>
    <row r="141" spans="1:43" x14ac:dyDescent="0.3">
      <c r="A141" s="71">
        <v>7405</v>
      </c>
      <c r="B141" s="73" t="s">
        <v>133</v>
      </c>
      <c r="C141" s="72">
        <v>5</v>
      </c>
      <c r="D141" s="72">
        <v>7</v>
      </c>
      <c r="E141" s="72">
        <v>13</v>
      </c>
      <c r="F141" s="72">
        <v>1</v>
      </c>
      <c r="G141" s="72">
        <v>8</v>
      </c>
      <c r="H141" s="72">
        <v>9</v>
      </c>
      <c r="I141" s="72">
        <v>0</v>
      </c>
      <c r="J141" s="72">
        <v>6</v>
      </c>
      <c r="K141" s="72">
        <v>7</v>
      </c>
      <c r="L141" s="72">
        <f t="shared" si="41"/>
        <v>27</v>
      </c>
      <c r="M141" s="72">
        <f t="shared" si="42"/>
        <v>29</v>
      </c>
      <c r="N141" s="111">
        <f t="shared" si="43"/>
        <v>0.93103448275862066</v>
      </c>
      <c r="Q141" s="5">
        <f t="shared" si="33"/>
        <v>0</v>
      </c>
      <c r="R141" s="5">
        <v>7405</v>
      </c>
      <c r="S141" s="5" t="s">
        <v>133</v>
      </c>
      <c r="T141" s="5">
        <v>5</v>
      </c>
      <c r="U141" s="5">
        <v>0</v>
      </c>
      <c r="V141" s="5">
        <v>1</v>
      </c>
      <c r="W141" s="5">
        <v>7</v>
      </c>
      <c r="X141" s="5">
        <v>1</v>
      </c>
      <c r="Y141" s="5">
        <v>0</v>
      </c>
      <c r="Z141" s="5">
        <v>0</v>
      </c>
      <c r="AA141" s="5">
        <v>8</v>
      </c>
      <c r="AB141" s="5">
        <v>0</v>
      </c>
      <c r="AC141" s="5">
        <v>0</v>
      </c>
      <c r="AD141" s="5">
        <v>1</v>
      </c>
      <c r="AE141" s="5">
        <v>6</v>
      </c>
      <c r="AF141" s="5">
        <f t="shared" si="34"/>
        <v>12</v>
      </c>
      <c r="AG141" s="5">
        <f t="shared" si="35"/>
        <v>9</v>
      </c>
      <c r="AH141" s="5">
        <f t="shared" si="36"/>
        <v>6</v>
      </c>
      <c r="AI141" s="5">
        <f t="shared" si="44"/>
        <v>13</v>
      </c>
      <c r="AJ141" s="5">
        <f t="shared" si="45"/>
        <v>9</v>
      </c>
      <c r="AK141" s="5">
        <f t="shared" si="46"/>
        <v>7</v>
      </c>
      <c r="AL141" s="5">
        <f t="shared" si="47"/>
        <v>27</v>
      </c>
      <c r="AM141" s="5">
        <f t="shared" si="48"/>
        <v>29</v>
      </c>
      <c r="AN141" s="5">
        <f t="shared" si="37"/>
        <v>0</v>
      </c>
      <c r="AO141" s="5">
        <f t="shared" si="38"/>
        <v>0</v>
      </c>
      <c r="AP141" s="5">
        <f t="shared" si="39"/>
        <v>0</v>
      </c>
      <c r="AQ141" s="5">
        <f t="shared" si="40"/>
        <v>0</v>
      </c>
    </row>
    <row r="142" spans="1:43" x14ac:dyDescent="0.3">
      <c r="A142" s="71">
        <v>7406</v>
      </c>
      <c r="B142" s="73" t="s">
        <v>3</v>
      </c>
      <c r="C142" s="72">
        <v>4</v>
      </c>
      <c r="D142" s="72">
        <v>5</v>
      </c>
      <c r="E142" s="72">
        <v>9</v>
      </c>
      <c r="F142" s="72">
        <v>3</v>
      </c>
      <c r="G142" s="72">
        <v>1</v>
      </c>
      <c r="H142" s="72">
        <v>4</v>
      </c>
      <c r="I142" s="72">
        <v>3</v>
      </c>
      <c r="J142" s="72">
        <v>2</v>
      </c>
      <c r="K142" s="72">
        <v>6</v>
      </c>
      <c r="L142" s="72">
        <f t="shared" si="41"/>
        <v>18</v>
      </c>
      <c r="M142" s="72">
        <f t="shared" si="42"/>
        <v>19</v>
      </c>
      <c r="N142" s="111">
        <f t="shared" si="43"/>
        <v>0.94736842105263153</v>
      </c>
      <c r="Q142" s="5">
        <f t="shared" si="33"/>
        <v>0</v>
      </c>
      <c r="R142" s="5">
        <v>7406</v>
      </c>
      <c r="S142" s="5" t="s">
        <v>3</v>
      </c>
      <c r="T142" s="5">
        <v>4</v>
      </c>
      <c r="U142" s="5">
        <v>0</v>
      </c>
      <c r="V142" s="5">
        <v>0</v>
      </c>
      <c r="W142" s="5">
        <v>5</v>
      </c>
      <c r="X142" s="5">
        <v>3</v>
      </c>
      <c r="Y142" s="5">
        <v>0</v>
      </c>
      <c r="Z142" s="5">
        <v>0</v>
      </c>
      <c r="AA142" s="5">
        <v>1</v>
      </c>
      <c r="AB142" s="5">
        <v>3</v>
      </c>
      <c r="AC142" s="5">
        <v>0</v>
      </c>
      <c r="AD142" s="5">
        <v>1</v>
      </c>
      <c r="AE142" s="5">
        <v>2</v>
      </c>
      <c r="AF142" s="5">
        <f t="shared" si="34"/>
        <v>9</v>
      </c>
      <c r="AG142" s="5">
        <f t="shared" si="35"/>
        <v>4</v>
      </c>
      <c r="AH142" s="5">
        <f t="shared" si="36"/>
        <v>5</v>
      </c>
      <c r="AI142" s="5">
        <f t="shared" si="44"/>
        <v>9</v>
      </c>
      <c r="AJ142" s="5">
        <f t="shared" si="45"/>
        <v>4</v>
      </c>
      <c r="AK142" s="5">
        <f t="shared" si="46"/>
        <v>6</v>
      </c>
      <c r="AL142" s="5">
        <f t="shared" si="47"/>
        <v>18</v>
      </c>
      <c r="AM142" s="5">
        <f t="shared" si="48"/>
        <v>19</v>
      </c>
      <c r="AN142" s="5">
        <f t="shared" si="37"/>
        <v>0</v>
      </c>
      <c r="AO142" s="5">
        <f t="shared" si="38"/>
        <v>0</v>
      </c>
      <c r="AP142" s="5">
        <f t="shared" si="39"/>
        <v>0</v>
      </c>
      <c r="AQ142" s="5">
        <f t="shared" si="40"/>
        <v>0</v>
      </c>
    </row>
    <row r="143" spans="1:43" x14ac:dyDescent="0.3">
      <c r="A143" s="71">
        <v>7407</v>
      </c>
      <c r="B143" s="73" t="s">
        <v>173</v>
      </c>
      <c r="C143" s="72">
        <v>2</v>
      </c>
      <c r="D143" s="72">
        <v>4</v>
      </c>
      <c r="E143" s="72">
        <v>7</v>
      </c>
      <c r="F143" s="72">
        <v>1</v>
      </c>
      <c r="G143" s="72">
        <v>2</v>
      </c>
      <c r="H143" s="72">
        <v>4</v>
      </c>
      <c r="I143" s="72">
        <v>0</v>
      </c>
      <c r="J143" s="72">
        <v>3</v>
      </c>
      <c r="K143" s="72">
        <v>4</v>
      </c>
      <c r="L143" s="72">
        <f t="shared" si="41"/>
        <v>12</v>
      </c>
      <c r="M143" s="72">
        <f t="shared" si="42"/>
        <v>15</v>
      </c>
      <c r="N143" s="111">
        <f t="shared" si="43"/>
        <v>0.8</v>
      </c>
      <c r="Q143" s="5">
        <f t="shared" si="33"/>
        <v>0</v>
      </c>
      <c r="R143" s="5">
        <v>7407</v>
      </c>
      <c r="S143" s="5" t="s">
        <v>173</v>
      </c>
      <c r="T143" s="5">
        <v>2</v>
      </c>
      <c r="U143" s="5">
        <v>0</v>
      </c>
      <c r="V143" s="5">
        <v>1</v>
      </c>
      <c r="W143" s="5">
        <v>4</v>
      </c>
      <c r="X143" s="5">
        <v>1</v>
      </c>
      <c r="Y143" s="5">
        <v>0</v>
      </c>
      <c r="Z143" s="5">
        <v>1</v>
      </c>
      <c r="AA143" s="5">
        <v>2</v>
      </c>
      <c r="AB143" s="5">
        <v>0</v>
      </c>
      <c r="AC143" s="5">
        <v>0</v>
      </c>
      <c r="AD143" s="5">
        <v>1</v>
      </c>
      <c r="AE143" s="5">
        <v>3</v>
      </c>
      <c r="AF143" s="5">
        <f t="shared" si="34"/>
        <v>6</v>
      </c>
      <c r="AG143" s="5">
        <f t="shared" si="35"/>
        <v>3</v>
      </c>
      <c r="AH143" s="5">
        <f t="shared" si="36"/>
        <v>3</v>
      </c>
      <c r="AI143" s="5">
        <f t="shared" si="44"/>
        <v>7</v>
      </c>
      <c r="AJ143" s="5">
        <f t="shared" si="45"/>
        <v>4</v>
      </c>
      <c r="AK143" s="5">
        <f t="shared" si="46"/>
        <v>4</v>
      </c>
      <c r="AL143" s="5">
        <f t="shared" si="47"/>
        <v>12</v>
      </c>
      <c r="AM143" s="5">
        <f t="shared" si="48"/>
        <v>15</v>
      </c>
      <c r="AN143" s="5">
        <f t="shared" si="37"/>
        <v>0</v>
      </c>
      <c r="AO143" s="5">
        <f t="shared" si="38"/>
        <v>0</v>
      </c>
      <c r="AP143" s="5">
        <f t="shared" si="39"/>
        <v>0</v>
      </c>
      <c r="AQ143" s="5">
        <f t="shared" si="40"/>
        <v>0</v>
      </c>
    </row>
    <row r="144" spans="1:43" x14ac:dyDescent="0.3">
      <c r="A144" s="71">
        <v>7408</v>
      </c>
      <c r="B144" s="73" t="s">
        <v>129</v>
      </c>
      <c r="C144" s="72">
        <v>3</v>
      </c>
      <c r="D144" s="72">
        <v>7</v>
      </c>
      <c r="E144" s="72">
        <v>13</v>
      </c>
      <c r="F144" s="72">
        <v>1</v>
      </c>
      <c r="G144" s="72">
        <v>1</v>
      </c>
      <c r="H144" s="72">
        <v>4</v>
      </c>
      <c r="I144" s="72">
        <v>1</v>
      </c>
      <c r="J144" s="72">
        <v>0</v>
      </c>
      <c r="K144" s="72">
        <v>2</v>
      </c>
      <c r="L144" s="72">
        <f t="shared" si="41"/>
        <v>13</v>
      </c>
      <c r="M144" s="72">
        <f t="shared" si="42"/>
        <v>19</v>
      </c>
      <c r="N144" s="111">
        <f t="shared" si="43"/>
        <v>0.68421052631578949</v>
      </c>
      <c r="Q144" s="5">
        <f t="shared" si="33"/>
        <v>0</v>
      </c>
      <c r="R144" s="5">
        <v>7408</v>
      </c>
      <c r="S144" s="5" t="s">
        <v>129</v>
      </c>
      <c r="T144" s="5">
        <v>3</v>
      </c>
      <c r="U144" s="5">
        <v>0</v>
      </c>
      <c r="V144" s="5">
        <v>3</v>
      </c>
      <c r="W144" s="5">
        <v>7</v>
      </c>
      <c r="X144" s="5">
        <v>1</v>
      </c>
      <c r="Y144" s="5">
        <v>0</v>
      </c>
      <c r="Z144" s="5">
        <v>2</v>
      </c>
      <c r="AA144" s="5">
        <v>1</v>
      </c>
      <c r="AB144" s="5">
        <v>1</v>
      </c>
      <c r="AC144" s="5">
        <v>0</v>
      </c>
      <c r="AD144" s="5">
        <v>1</v>
      </c>
      <c r="AE144" s="5">
        <v>0</v>
      </c>
      <c r="AF144" s="5">
        <f t="shared" si="34"/>
        <v>10</v>
      </c>
      <c r="AG144" s="5">
        <f t="shared" si="35"/>
        <v>2</v>
      </c>
      <c r="AH144" s="5">
        <f t="shared" si="36"/>
        <v>1</v>
      </c>
      <c r="AI144" s="5">
        <f t="shared" si="44"/>
        <v>13</v>
      </c>
      <c r="AJ144" s="5">
        <f t="shared" si="45"/>
        <v>4</v>
      </c>
      <c r="AK144" s="5">
        <f t="shared" si="46"/>
        <v>2</v>
      </c>
      <c r="AL144" s="5">
        <f t="shared" si="47"/>
        <v>13</v>
      </c>
      <c r="AM144" s="5">
        <f t="shared" si="48"/>
        <v>19</v>
      </c>
      <c r="AN144" s="5">
        <f t="shared" si="37"/>
        <v>0</v>
      </c>
      <c r="AO144" s="5">
        <f t="shared" si="38"/>
        <v>0</v>
      </c>
      <c r="AP144" s="5">
        <f t="shared" si="39"/>
        <v>0</v>
      </c>
      <c r="AQ144" s="5">
        <f t="shared" si="40"/>
        <v>0</v>
      </c>
    </row>
    <row r="145" spans="1:43" x14ac:dyDescent="0.3">
      <c r="A145" s="71">
        <v>8101</v>
      </c>
      <c r="B145" s="73" t="s">
        <v>423</v>
      </c>
      <c r="C145" s="72">
        <v>14</v>
      </c>
      <c r="D145" s="72">
        <v>13</v>
      </c>
      <c r="E145" s="72">
        <v>35</v>
      </c>
      <c r="F145" s="72">
        <v>1</v>
      </c>
      <c r="G145" s="72">
        <v>12</v>
      </c>
      <c r="H145" s="72">
        <v>15</v>
      </c>
      <c r="I145" s="72">
        <v>5</v>
      </c>
      <c r="J145" s="72">
        <v>13</v>
      </c>
      <c r="K145" s="72">
        <v>24</v>
      </c>
      <c r="L145" s="72">
        <f t="shared" si="41"/>
        <v>58</v>
      </c>
      <c r="M145" s="72">
        <f t="shared" si="42"/>
        <v>74</v>
      </c>
      <c r="N145" s="111">
        <f t="shared" si="43"/>
        <v>0.78378378378378377</v>
      </c>
      <c r="Q145" s="5">
        <f t="shared" si="33"/>
        <v>0</v>
      </c>
      <c r="R145" s="5">
        <v>8101</v>
      </c>
      <c r="S145" s="5" t="s">
        <v>423</v>
      </c>
      <c r="T145" s="5">
        <v>14</v>
      </c>
      <c r="U145" s="5">
        <v>0</v>
      </c>
      <c r="V145" s="5">
        <v>8</v>
      </c>
      <c r="W145" s="5">
        <v>13</v>
      </c>
      <c r="X145" s="5">
        <v>1</v>
      </c>
      <c r="Y145" s="5">
        <v>0</v>
      </c>
      <c r="Z145" s="5">
        <v>2</v>
      </c>
      <c r="AA145" s="5">
        <v>12</v>
      </c>
      <c r="AB145" s="5">
        <v>5</v>
      </c>
      <c r="AC145" s="5">
        <v>0</v>
      </c>
      <c r="AD145" s="5">
        <v>6</v>
      </c>
      <c r="AE145" s="5">
        <v>13</v>
      </c>
      <c r="AF145" s="5">
        <f t="shared" si="34"/>
        <v>27</v>
      </c>
      <c r="AG145" s="5">
        <f t="shared" si="35"/>
        <v>13</v>
      </c>
      <c r="AH145" s="5">
        <f t="shared" si="36"/>
        <v>18</v>
      </c>
      <c r="AI145" s="5">
        <f t="shared" si="44"/>
        <v>35</v>
      </c>
      <c r="AJ145" s="5">
        <f t="shared" si="45"/>
        <v>15</v>
      </c>
      <c r="AK145" s="5">
        <f t="shared" si="46"/>
        <v>24</v>
      </c>
      <c r="AL145" s="5">
        <f t="shared" si="47"/>
        <v>58</v>
      </c>
      <c r="AM145" s="5">
        <f t="shared" si="48"/>
        <v>74</v>
      </c>
      <c r="AN145" s="5">
        <f t="shared" si="37"/>
        <v>0</v>
      </c>
      <c r="AO145" s="5">
        <f t="shared" si="38"/>
        <v>0</v>
      </c>
      <c r="AP145" s="5">
        <f t="shared" si="39"/>
        <v>0</v>
      </c>
      <c r="AQ145" s="5">
        <f t="shared" si="40"/>
        <v>0</v>
      </c>
    </row>
    <row r="146" spans="1:43" x14ac:dyDescent="0.3">
      <c r="A146" s="71">
        <v>8102</v>
      </c>
      <c r="B146" s="73" t="s">
        <v>84</v>
      </c>
      <c r="C146" s="72">
        <v>10</v>
      </c>
      <c r="D146" s="72">
        <v>14</v>
      </c>
      <c r="E146" s="72">
        <v>39</v>
      </c>
      <c r="F146" s="72">
        <v>4</v>
      </c>
      <c r="G146" s="72">
        <v>13</v>
      </c>
      <c r="H146" s="72">
        <v>23</v>
      </c>
      <c r="I146" s="72">
        <v>3</v>
      </c>
      <c r="J146" s="72">
        <v>10</v>
      </c>
      <c r="K146" s="72">
        <v>14</v>
      </c>
      <c r="L146" s="72">
        <f t="shared" si="41"/>
        <v>54</v>
      </c>
      <c r="M146" s="72">
        <f t="shared" si="42"/>
        <v>76</v>
      </c>
      <c r="N146" s="111">
        <f t="shared" si="43"/>
        <v>0.71052631578947367</v>
      </c>
      <c r="Q146" s="5">
        <f t="shared" si="33"/>
        <v>0</v>
      </c>
      <c r="R146" s="5">
        <v>8102</v>
      </c>
      <c r="S146" s="5" t="s">
        <v>84</v>
      </c>
      <c r="T146" s="5">
        <v>10</v>
      </c>
      <c r="U146" s="5">
        <v>0</v>
      </c>
      <c r="V146" s="5">
        <v>15</v>
      </c>
      <c r="W146" s="5">
        <v>14</v>
      </c>
      <c r="X146" s="5">
        <v>4</v>
      </c>
      <c r="Y146" s="5">
        <v>0</v>
      </c>
      <c r="Z146" s="5">
        <v>6</v>
      </c>
      <c r="AA146" s="5">
        <v>13</v>
      </c>
      <c r="AB146" s="5">
        <v>3</v>
      </c>
      <c r="AC146" s="5">
        <v>0</v>
      </c>
      <c r="AD146" s="5">
        <v>1</v>
      </c>
      <c r="AE146" s="5">
        <v>10</v>
      </c>
      <c r="AF146" s="5">
        <f t="shared" si="34"/>
        <v>24</v>
      </c>
      <c r="AG146" s="5">
        <f t="shared" si="35"/>
        <v>17</v>
      </c>
      <c r="AH146" s="5">
        <f t="shared" si="36"/>
        <v>13</v>
      </c>
      <c r="AI146" s="5">
        <f t="shared" si="44"/>
        <v>39</v>
      </c>
      <c r="AJ146" s="5">
        <f t="shared" si="45"/>
        <v>23</v>
      </c>
      <c r="AK146" s="5">
        <f t="shared" si="46"/>
        <v>14</v>
      </c>
      <c r="AL146" s="5">
        <f t="shared" si="47"/>
        <v>54</v>
      </c>
      <c r="AM146" s="5">
        <f t="shared" si="48"/>
        <v>76</v>
      </c>
      <c r="AN146" s="5">
        <f t="shared" si="37"/>
        <v>0</v>
      </c>
      <c r="AO146" s="5">
        <f t="shared" si="38"/>
        <v>0</v>
      </c>
      <c r="AP146" s="5">
        <f t="shared" si="39"/>
        <v>0</v>
      </c>
      <c r="AQ146" s="5">
        <f t="shared" si="40"/>
        <v>0</v>
      </c>
    </row>
    <row r="147" spans="1:43" x14ac:dyDescent="0.3">
      <c r="A147" s="71">
        <v>8103</v>
      </c>
      <c r="B147" s="73" t="s">
        <v>48</v>
      </c>
      <c r="C147" s="72">
        <v>1</v>
      </c>
      <c r="D147" s="72">
        <v>5</v>
      </c>
      <c r="E147" s="72">
        <v>11</v>
      </c>
      <c r="F147" s="72">
        <v>2</v>
      </c>
      <c r="G147" s="72">
        <v>4</v>
      </c>
      <c r="H147" s="72">
        <v>10</v>
      </c>
      <c r="I147" s="72">
        <v>3</v>
      </c>
      <c r="J147" s="72">
        <v>2</v>
      </c>
      <c r="K147" s="72">
        <v>9</v>
      </c>
      <c r="L147" s="72">
        <f t="shared" si="41"/>
        <v>17</v>
      </c>
      <c r="M147" s="72">
        <f t="shared" si="42"/>
        <v>30</v>
      </c>
      <c r="N147" s="111">
        <f t="shared" si="43"/>
        <v>0.56666666666666665</v>
      </c>
      <c r="Q147" s="5">
        <f t="shared" si="33"/>
        <v>0</v>
      </c>
      <c r="R147" s="5">
        <v>8103</v>
      </c>
      <c r="S147" s="5" t="s">
        <v>48</v>
      </c>
      <c r="T147" s="5">
        <v>1</v>
      </c>
      <c r="U147" s="5">
        <v>0</v>
      </c>
      <c r="V147" s="5">
        <v>5</v>
      </c>
      <c r="W147" s="5">
        <v>5</v>
      </c>
      <c r="X147" s="5">
        <v>2</v>
      </c>
      <c r="Y147" s="5">
        <v>0</v>
      </c>
      <c r="Z147" s="5">
        <v>4</v>
      </c>
      <c r="AA147" s="5">
        <v>4</v>
      </c>
      <c r="AB147" s="5">
        <v>3</v>
      </c>
      <c r="AC147" s="5">
        <v>0</v>
      </c>
      <c r="AD147" s="5">
        <v>4</v>
      </c>
      <c r="AE147" s="5">
        <v>2</v>
      </c>
      <c r="AF147" s="5">
        <f t="shared" si="34"/>
        <v>6</v>
      </c>
      <c r="AG147" s="5">
        <f t="shared" si="35"/>
        <v>6</v>
      </c>
      <c r="AH147" s="5">
        <f t="shared" si="36"/>
        <v>5</v>
      </c>
      <c r="AI147" s="5">
        <f t="shared" si="44"/>
        <v>11</v>
      </c>
      <c r="AJ147" s="5">
        <f t="shared" si="45"/>
        <v>10</v>
      </c>
      <c r="AK147" s="5">
        <f t="shared" si="46"/>
        <v>9</v>
      </c>
      <c r="AL147" s="5">
        <f t="shared" si="47"/>
        <v>17</v>
      </c>
      <c r="AM147" s="5">
        <f t="shared" si="48"/>
        <v>30</v>
      </c>
      <c r="AN147" s="5">
        <f t="shared" si="37"/>
        <v>0</v>
      </c>
      <c r="AO147" s="5">
        <f t="shared" si="38"/>
        <v>0</v>
      </c>
      <c r="AP147" s="5">
        <f t="shared" si="39"/>
        <v>0</v>
      </c>
      <c r="AQ147" s="5">
        <f t="shared" si="40"/>
        <v>0</v>
      </c>
    </row>
    <row r="148" spans="1:43" x14ac:dyDescent="0.3">
      <c r="A148" s="71">
        <v>8104</v>
      </c>
      <c r="B148" s="73" t="s">
        <v>272</v>
      </c>
      <c r="C148" s="72">
        <v>1</v>
      </c>
      <c r="D148" s="72">
        <v>2</v>
      </c>
      <c r="E148" s="72">
        <v>7</v>
      </c>
      <c r="F148" s="72">
        <v>0</v>
      </c>
      <c r="G148" s="72">
        <v>1</v>
      </c>
      <c r="H148" s="72">
        <v>1</v>
      </c>
      <c r="I148" s="72">
        <v>1</v>
      </c>
      <c r="J148" s="72">
        <v>1</v>
      </c>
      <c r="K148" s="72">
        <v>2</v>
      </c>
      <c r="L148" s="72">
        <f t="shared" si="41"/>
        <v>6</v>
      </c>
      <c r="M148" s="72">
        <f t="shared" si="42"/>
        <v>10</v>
      </c>
      <c r="N148" s="111">
        <f t="shared" si="43"/>
        <v>0.6</v>
      </c>
      <c r="Q148" s="5">
        <f t="shared" si="33"/>
        <v>0</v>
      </c>
      <c r="R148" s="5">
        <v>8104</v>
      </c>
      <c r="S148" s="5" t="s">
        <v>272</v>
      </c>
      <c r="T148" s="5">
        <v>1</v>
      </c>
      <c r="U148" s="5">
        <v>0</v>
      </c>
      <c r="V148" s="5">
        <v>4</v>
      </c>
      <c r="W148" s="5">
        <v>2</v>
      </c>
      <c r="X148" s="5">
        <v>0</v>
      </c>
      <c r="Y148" s="5">
        <v>0</v>
      </c>
      <c r="Z148" s="5">
        <v>0</v>
      </c>
      <c r="AA148" s="5">
        <v>1</v>
      </c>
      <c r="AB148" s="5">
        <v>1</v>
      </c>
      <c r="AC148" s="5">
        <v>0</v>
      </c>
      <c r="AD148" s="5">
        <v>0</v>
      </c>
      <c r="AE148" s="5">
        <v>1</v>
      </c>
      <c r="AF148" s="5">
        <f t="shared" si="34"/>
        <v>3</v>
      </c>
      <c r="AG148" s="5">
        <f t="shared" si="35"/>
        <v>1</v>
      </c>
      <c r="AH148" s="5">
        <f t="shared" si="36"/>
        <v>2</v>
      </c>
      <c r="AI148" s="5">
        <f t="shared" si="44"/>
        <v>7</v>
      </c>
      <c r="AJ148" s="5">
        <f t="shared" si="45"/>
        <v>1</v>
      </c>
      <c r="AK148" s="5">
        <f t="shared" si="46"/>
        <v>2</v>
      </c>
      <c r="AL148" s="5">
        <f t="shared" si="47"/>
        <v>6</v>
      </c>
      <c r="AM148" s="5">
        <f t="shared" si="48"/>
        <v>10</v>
      </c>
      <c r="AN148" s="5">
        <f t="shared" si="37"/>
        <v>0</v>
      </c>
      <c r="AO148" s="5">
        <f t="shared" si="38"/>
        <v>0</v>
      </c>
      <c r="AP148" s="5">
        <f t="shared" si="39"/>
        <v>0</v>
      </c>
      <c r="AQ148" s="5">
        <f t="shared" si="40"/>
        <v>0</v>
      </c>
    </row>
    <row r="149" spans="1:43" x14ac:dyDescent="0.3">
      <c r="A149" s="71">
        <v>8105</v>
      </c>
      <c r="B149" s="75" t="s">
        <v>26</v>
      </c>
      <c r="C149" s="72">
        <v>2</v>
      </c>
      <c r="D149" s="72">
        <v>5</v>
      </c>
      <c r="E149" s="72">
        <v>11</v>
      </c>
      <c r="F149" s="72">
        <v>2</v>
      </c>
      <c r="G149" s="72">
        <v>3</v>
      </c>
      <c r="H149" s="72">
        <v>5</v>
      </c>
      <c r="I149" s="72">
        <v>2</v>
      </c>
      <c r="J149" s="72">
        <v>6</v>
      </c>
      <c r="K149" s="72">
        <v>13</v>
      </c>
      <c r="L149" s="72">
        <f t="shared" si="41"/>
        <v>20</v>
      </c>
      <c r="M149" s="72">
        <f t="shared" si="42"/>
        <v>29</v>
      </c>
      <c r="N149" s="111">
        <f t="shared" si="43"/>
        <v>0.68965517241379315</v>
      </c>
      <c r="Q149" s="5">
        <f t="shared" si="33"/>
        <v>0</v>
      </c>
      <c r="R149" s="5">
        <v>8105</v>
      </c>
      <c r="S149" s="5" t="s">
        <v>26</v>
      </c>
      <c r="T149" s="5">
        <v>2</v>
      </c>
      <c r="U149" s="5">
        <v>0</v>
      </c>
      <c r="V149" s="5">
        <v>4</v>
      </c>
      <c r="W149" s="5">
        <v>5</v>
      </c>
      <c r="X149" s="5">
        <v>2</v>
      </c>
      <c r="Y149" s="5">
        <v>0</v>
      </c>
      <c r="Z149" s="5">
        <v>0</v>
      </c>
      <c r="AA149" s="5">
        <v>3</v>
      </c>
      <c r="AB149" s="5">
        <v>2</v>
      </c>
      <c r="AC149" s="5">
        <v>0</v>
      </c>
      <c r="AD149" s="5">
        <v>5</v>
      </c>
      <c r="AE149" s="5">
        <v>6</v>
      </c>
      <c r="AF149" s="5">
        <f t="shared" si="34"/>
        <v>7</v>
      </c>
      <c r="AG149" s="5">
        <f t="shared" si="35"/>
        <v>5</v>
      </c>
      <c r="AH149" s="5">
        <f t="shared" si="36"/>
        <v>8</v>
      </c>
      <c r="AI149" s="5">
        <f t="shared" si="44"/>
        <v>11</v>
      </c>
      <c r="AJ149" s="5">
        <f t="shared" si="45"/>
        <v>5</v>
      </c>
      <c r="AK149" s="5">
        <f t="shared" si="46"/>
        <v>13</v>
      </c>
      <c r="AL149" s="5">
        <f t="shared" si="47"/>
        <v>20</v>
      </c>
      <c r="AM149" s="5">
        <f t="shared" si="48"/>
        <v>29</v>
      </c>
      <c r="AN149" s="5">
        <f t="shared" si="37"/>
        <v>0</v>
      </c>
      <c r="AO149" s="5">
        <f t="shared" si="38"/>
        <v>0</v>
      </c>
      <c r="AP149" s="5">
        <f t="shared" si="39"/>
        <v>0</v>
      </c>
      <c r="AQ149" s="5">
        <f t="shared" si="40"/>
        <v>0</v>
      </c>
    </row>
    <row r="150" spans="1:43" x14ac:dyDescent="0.3">
      <c r="A150" s="71">
        <v>8106</v>
      </c>
      <c r="B150" s="73" t="s">
        <v>174</v>
      </c>
      <c r="C150" s="72">
        <v>2</v>
      </c>
      <c r="D150" s="72">
        <v>9</v>
      </c>
      <c r="E150" s="72">
        <v>23</v>
      </c>
      <c r="F150" s="72">
        <v>0</v>
      </c>
      <c r="G150" s="72">
        <v>7</v>
      </c>
      <c r="H150" s="72">
        <v>7</v>
      </c>
      <c r="I150" s="72">
        <v>0</v>
      </c>
      <c r="J150" s="72">
        <v>5</v>
      </c>
      <c r="K150" s="72">
        <v>9</v>
      </c>
      <c r="L150" s="72">
        <f t="shared" si="41"/>
        <v>23</v>
      </c>
      <c r="M150" s="72">
        <f t="shared" si="42"/>
        <v>39</v>
      </c>
      <c r="N150" s="111">
        <f t="shared" si="43"/>
        <v>0.58974358974358976</v>
      </c>
      <c r="Q150" s="5">
        <f t="shared" si="33"/>
        <v>0</v>
      </c>
      <c r="R150" s="5">
        <v>8106</v>
      </c>
      <c r="S150" s="5" t="s">
        <v>174</v>
      </c>
      <c r="T150" s="5">
        <v>2</v>
      </c>
      <c r="U150" s="5">
        <v>0</v>
      </c>
      <c r="V150" s="5">
        <v>12</v>
      </c>
      <c r="W150" s="5">
        <v>9</v>
      </c>
      <c r="X150" s="5">
        <v>0</v>
      </c>
      <c r="Y150" s="5">
        <v>0</v>
      </c>
      <c r="Z150" s="5">
        <v>0</v>
      </c>
      <c r="AA150" s="5">
        <v>7</v>
      </c>
      <c r="AB150" s="5">
        <v>0</v>
      </c>
      <c r="AC150" s="5">
        <v>0</v>
      </c>
      <c r="AD150" s="5">
        <v>4</v>
      </c>
      <c r="AE150" s="5">
        <v>5</v>
      </c>
      <c r="AF150" s="5">
        <f t="shared" si="34"/>
        <v>11</v>
      </c>
      <c r="AG150" s="5">
        <f t="shared" si="35"/>
        <v>7</v>
      </c>
      <c r="AH150" s="5">
        <f t="shared" si="36"/>
        <v>5</v>
      </c>
      <c r="AI150" s="5">
        <f t="shared" si="44"/>
        <v>23</v>
      </c>
      <c r="AJ150" s="5">
        <f t="shared" si="45"/>
        <v>7</v>
      </c>
      <c r="AK150" s="5">
        <f t="shared" si="46"/>
        <v>9</v>
      </c>
      <c r="AL150" s="5">
        <f t="shared" si="47"/>
        <v>23</v>
      </c>
      <c r="AM150" s="5">
        <f t="shared" si="48"/>
        <v>39</v>
      </c>
      <c r="AN150" s="5">
        <f t="shared" si="37"/>
        <v>0</v>
      </c>
      <c r="AO150" s="5">
        <f t="shared" si="38"/>
        <v>0</v>
      </c>
      <c r="AP150" s="5">
        <f t="shared" si="39"/>
        <v>0</v>
      </c>
      <c r="AQ150" s="5">
        <f t="shared" si="40"/>
        <v>0</v>
      </c>
    </row>
    <row r="151" spans="1:43" x14ac:dyDescent="0.3">
      <c r="A151" s="71">
        <v>8107</v>
      </c>
      <c r="B151" s="73" t="s">
        <v>72</v>
      </c>
      <c r="C151" s="72">
        <v>0</v>
      </c>
      <c r="D151" s="72">
        <v>4</v>
      </c>
      <c r="E151" s="72">
        <v>8</v>
      </c>
      <c r="F151" s="72">
        <v>1</v>
      </c>
      <c r="G151" s="72">
        <v>3</v>
      </c>
      <c r="H151" s="72">
        <v>8</v>
      </c>
      <c r="I151" s="72">
        <v>0</v>
      </c>
      <c r="J151" s="72">
        <v>4</v>
      </c>
      <c r="K151" s="72">
        <v>4</v>
      </c>
      <c r="L151" s="72">
        <f t="shared" si="41"/>
        <v>12</v>
      </c>
      <c r="M151" s="72">
        <f t="shared" si="42"/>
        <v>20</v>
      </c>
      <c r="N151" s="111">
        <f t="shared" si="43"/>
        <v>0.6</v>
      </c>
      <c r="Q151" s="5">
        <f t="shared" si="33"/>
        <v>0</v>
      </c>
      <c r="R151" s="5">
        <v>8107</v>
      </c>
      <c r="S151" s="5" t="s">
        <v>72</v>
      </c>
      <c r="T151" s="5">
        <v>0</v>
      </c>
      <c r="U151" s="5">
        <v>0</v>
      </c>
      <c r="V151" s="5">
        <v>4</v>
      </c>
      <c r="W151" s="5">
        <v>4</v>
      </c>
      <c r="X151" s="5">
        <v>1</v>
      </c>
      <c r="Y151" s="5">
        <v>0</v>
      </c>
      <c r="Z151" s="5">
        <v>4</v>
      </c>
      <c r="AA151" s="5">
        <v>3</v>
      </c>
      <c r="AB151" s="5">
        <v>0</v>
      </c>
      <c r="AC151" s="5">
        <v>0</v>
      </c>
      <c r="AD151" s="5">
        <v>0</v>
      </c>
      <c r="AE151" s="5">
        <v>4</v>
      </c>
      <c r="AF151" s="5">
        <f t="shared" si="34"/>
        <v>4</v>
      </c>
      <c r="AG151" s="5">
        <f t="shared" si="35"/>
        <v>4</v>
      </c>
      <c r="AH151" s="5">
        <f t="shared" si="36"/>
        <v>4</v>
      </c>
      <c r="AI151" s="5">
        <f t="shared" si="44"/>
        <v>8</v>
      </c>
      <c r="AJ151" s="5">
        <f t="shared" si="45"/>
        <v>8</v>
      </c>
      <c r="AK151" s="5">
        <f t="shared" si="46"/>
        <v>4</v>
      </c>
      <c r="AL151" s="5">
        <f t="shared" si="47"/>
        <v>12</v>
      </c>
      <c r="AM151" s="5">
        <f t="shared" si="48"/>
        <v>20</v>
      </c>
      <c r="AN151" s="5">
        <f t="shared" si="37"/>
        <v>0</v>
      </c>
      <c r="AO151" s="5">
        <f t="shared" si="38"/>
        <v>0</v>
      </c>
      <c r="AP151" s="5">
        <f t="shared" si="39"/>
        <v>0</v>
      </c>
      <c r="AQ151" s="5">
        <f t="shared" si="40"/>
        <v>0</v>
      </c>
    </row>
    <row r="152" spans="1:43" x14ac:dyDescent="0.3">
      <c r="A152" s="71">
        <v>8108</v>
      </c>
      <c r="B152" s="73" t="s">
        <v>303</v>
      </c>
      <c r="C152" s="72">
        <v>2</v>
      </c>
      <c r="D152" s="72">
        <v>8</v>
      </c>
      <c r="E152" s="72">
        <v>13</v>
      </c>
      <c r="F152" s="72">
        <v>7</v>
      </c>
      <c r="G152" s="72">
        <v>6</v>
      </c>
      <c r="H152" s="72">
        <v>20</v>
      </c>
      <c r="I152" s="72">
        <v>5</v>
      </c>
      <c r="J152" s="72">
        <v>9</v>
      </c>
      <c r="K152" s="72">
        <v>17</v>
      </c>
      <c r="L152" s="72">
        <f t="shared" si="41"/>
        <v>37</v>
      </c>
      <c r="M152" s="72">
        <f t="shared" si="42"/>
        <v>50</v>
      </c>
      <c r="N152" s="111">
        <f t="shared" si="43"/>
        <v>0.74</v>
      </c>
      <c r="Q152" s="5">
        <f t="shared" si="33"/>
        <v>0</v>
      </c>
      <c r="R152" s="5">
        <v>8108</v>
      </c>
      <c r="S152" s="5" t="s">
        <v>303</v>
      </c>
      <c r="T152" s="5">
        <v>2</v>
      </c>
      <c r="U152" s="5">
        <v>0</v>
      </c>
      <c r="V152" s="5">
        <v>3</v>
      </c>
      <c r="W152" s="5">
        <v>8</v>
      </c>
      <c r="X152" s="5">
        <v>7</v>
      </c>
      <c r="Y152" s="5">
        <v>0</v>
      </c>
      <c r="Z152" s="5">
        <v>7</v>
      </c>
      <c r="AA152" s="5">
        <v>6</v>
      </c>
      <c r="AB152" s="5">
        <v>5</v>
      </c>
      <c r="AC152" s="5">
        <v>0</v>
      </c>
      <c r="AD152" s="5">
        <v>3</v>
      </c>
      <c r="AE152" s="5">
        <v>9</v>
      </c>
      <c r="AF152" s="5">
        <f t="shared" si="34"/>
        <v>10</v>
      </c>
      <c r="AG152" s="5">
        <f t="shared" si="35"/>
        <v>13</v>
      </c>
      <c r="AH152" s="5">
        <f t="shared" si="36"/>
        <v>14</v>
      </c>
      <c r="AI152" s="5">
        <f t="shared" si="44"/>
        <v>13</v>
      </c>
      <c r="AJ152" s="5">
        <f t="shared" si="45"/>
        <v>20</v>
      </c>
      <c r="AK152" s="5">
        <f t="shared" si="46"/>
        <v>17</v>
      </c>
      <c r="AL152" s="5">
        <f t="shared" si="47"/>
        <v>37</v>
      </c>
      <c r="AM152" s="5">
        <f t="shared" si="48"/>
        <v>50</v>
      </c>
      <c r="AN152" s="5">
        <f t="shared" si="37"/>
        <v>0</v>
      </c>
      <c r="AO152" s="5">
        <f t="shared" si="38"/>
        <v>0</v>
      </c>
      <c r="AP152" s="5">
        <f t="shared" si="39"/>
        <v>0</v>
      </c>
      <c r="AQ152" s="5">
        <f t="shared" si="40"/>
        <v>0</v>
      </c>
    </row>
    <row r="153" spans="1:43" x14ac:dyDescent="0.3">
      <c r="A153" s="71">
        <v>8109</v>
      </c>
      <c r="B153" s="73" t="s">
        <v>304</v>
      </c>
      <c r="C153" s="72">
        <v>1</v>
      </c>
      <c r="D153" s="72">
        <v>6</v>
      </c>
      <c r="E153" s="72">
        <v>12</v>
      </c>
      <c r="F153" s="72">
        <v>1</v>
      </c>
      <c r="G153" s="72">
        <v>3</v>
      </c>
      <c r="H153" s="72">
        <v>7</v>
      </c>
      <c r="I153" s="72">
        <v>1</v>
      </c>
      <c r="J153" s="72">
        <v>1</v>
      </c>
      <c r="K153" s="72">
        <v>3</v>
      </c>
      <c r="L153" s="72">
        <f t="shared" si="41"/>
        <v>13</v>
      </c>
      <c r="M153" s="72">
        <f t="shared" si="42"/>
        <v>22</v>
      </c>
      <c r="N153" s="111">
        <f t="shared" si="43"/>
        <v>0.59090909090909094</v>
      </c>
      <c r="Q153" s="5">
        <f t="shared" si="33"/>
        <v>0</v>
      </c>
      <c r="R153" s="5">
        <v>8109</v>
      </c>
      <c r="S153" s="5" t="s">
        <v>304</v>
      </c>
      <c r="T153" s="5">
        <v>1</v>
      </c>
      <c r="U153" s="5">
        <v>0</v>
      </c>
      <c r="V153" s="5">
        <v>5</v>
      </c>
      <c r="W153" s="5">
        <v>6</v>
      </c>
      <c r="X153" s="5">
        <v>1</v>
      </c>
      <c r="Y153" s="5">
        <v>0</v>
      </c>
      <c r="Z153" s="5">
        <v>3</v>
      </c>
      <c r="AA153" s="5">
        <v>3</v>
      </c>
      <c r="AB153" s="5">
        <v>1</v>
      </c>
      <c r="AC153" s="5">
        <v>0</v>
      </c>
      <c r="AD153" s="5">
        <v>1</v>
      </c>
      <c r="AE153" s="5">
        <v>1</v>
      </c>
      <c r="AF153" s="5">
        <f t="shared" si="34"/>
        <v>7</v>
      </c>
      <c r="AG153" s="5">
        <f t="shared" si="35"/>
        <v>4</v>
      </c>
      <c r="AH153" s="5">
        <f t="shared" si="36"/>
        <v>2</v>
      </c>
      <c r="AI153" s="5">
        <f t="shared" si="44"/>
        <v>12</v>
      </c>
      <c r="AJ153" s="5">
        <f t="shared" si="45"/>
        <v>7</v>
      </c>
      <c r="AK153" s="5">
        <f t="shared" si="46"/>
        <v>3</v>
      </c>
      <c r="AL153" s="5">
        <f t="shared" si="47"/>
        <v>13</v>
      </c>
      <c r="AM153" s="5">
        <f t="shared" si="48"/>
        <v>22</v>
      </c>
      <c r="AN153" s="5">
        <f t="shared" si="37"/>
        <v>0</v>
      </c>
      <c r="AO153" s="5">
        <f t="shared" si="38"/>
        <v>0</v>
      </c>
      <c r="AP153" s="5">
        <f t="shared" si="39"/>
        <v>0</v>
      </c>
      <c r="AQ153" s="5">
        <f t="shared" si="40"/>
        <v>0</v>
      </c>
    </row>
    <row r="154" spans="1:43" x14ac:dyDescent="0.3">
      <c r="A154" s="71">
        <v>8110</v>
      </c>
      <c r="B154" s="73" t="s">
        <v>79</v>
      </c>
      <c r="C154" s="72">
        <v>6</v>
      </c>
      <c r="D154" s="72">
        <v>11</v>
      </c>
      <c r="E154" s="72">
        <v>23</v>
      </c>
      <c r="F154" s="72">
        <v>1</v>
      </c>
      <c r="G154" s="72">
        <v>14</v>
      </c>
      <c r="H154" s="72">
        <v>15</v>
      </c>
      <c r="I154" s="72">
        <v>4</v>
      </c>
      <c r="J154" s="72">
        <v>11</v>
      </c>
      <c r="K154" s="72">
        <v>15</v>
      </c>
      <c r="L154" s="72">
        <f t="shared" si="41"/>
        <v>47</v>
      </c>
      <c r="M154" s="72">
        <f t="shared" si="42"/>
        <v>53</v>
      </c>
      <c r="N154" s="111">
        <f t="shared" si="43"/>
        <v>0.8867924528301887</v>
      </c>
      <c r="Q154" s="5">
        <f t="shared" si="33"/>
        <v>0</v>
      </c>
      <c r="R154" s="5">
        <v>8110</v>
      </c>
      <c r="S154" s="5" t="s">
        <v>79</v>
      </c>
      <c r="T154" s="5">
        <v>6</v>
      </c>
      <c r="U154" s="5">
        <v>0</v>
      </c>
      <c r="V154" s="5">
        <v>6</v>
      </c>
      <c r="W154" s="5">
        <v>11</v>
      </c>
      <c r="X154" s="5">
        <v>1</v>
      </c>
      <c r="Y154" s="5">
        <v>0</v>
      </c>
      <c r="Z154" s="5">
        <v>0</v>
      </c>
      <c r="AA154" s="5">
        <v>14</v>
      </c>
      <c r="AB154" s="5">
        <v>4</v>
      </c>
      <c r="AC154" s="5">
        <v>0</v>
      </c>
      <c r="AD154" s="5">
        <v>0</v>
      </c>
      <c r="AE154" s="5">
        <v>11</v>
      </c>
      <c r="AF154" s="5">
        <f t="shared" si="34"/>
        <v>17</v>
      </c>
      <c r="AG154" s="5">
        <f t="shared" si="35"/>
        <v>15</v>
      </c>
      <c r="AH154" s="5">
        <f t="shared" si="36"/>
        <v>15</v>
      </c>
      <c r="AI154" s="5">
        <f t="shared" si="44"/>
        <v>23</v>
      </c>
      <c r="AJ154" s="5">
        <f t="shared" si="45"/>
        <v>15</v>
      </c>
      <c r="AK154" s="5">
        <f t="shared" si="46"/>
        <v>15</v>
      </c>
      <c r="AL154" s="5">
        <f t="shared" si="47"/>
        <v>47</v>
      </c>
      <c r="AM154" s="5">
        <f t="shared" si="48"/>
        <v>53</v>
      </c>
      <c r="AN154" s="5">
        <f t="shared" si="37"/>
        <v>0</v>
      </c>
      <c r="AO154" s="5">
        <f t="shared" si="38"/>
        <v>0</v>
      </c>
      <c r="AP154" s="5">
        <f t="shared" si="39"/>
        <v>0</v>
      </c>
      <c r="AQ154" s="5">
        <f t="shared" si="40"/>
        <v>0</v>
      </c>
    </row>
    <row r="155" spans="1:43" x14ac:dyDescent="0.3">
      <c r="A155" s="71">
        <v>8111</v>
      </c>
      <c r="B155" s="75" t="s">
        <v>391</v>
      </c>
      <c r="C155" s="72">
        <v>7</v>
      </c>
      <c r="D155" s="72">
        <v>6</v>
      </c>
      <c r="E155" s="72">
        <v>21</v>
      </c>
      <c r="F155" s="72">
        <v>4</v>
      </c>
      <c r="G155" s="72">
        <v>7</v>
      </c>
      <c r="H155" s="72">
        <v>19</v>
      </c>
      <c r="I155" s="72">
        <v>3</v>
      </c>
      <c r="J155" s="72">
        <v>6</v>
      </c>
      <c r="K155" s="72">
        <v>14</v>
      </c>
      <c r="L155" s="72">
        <f t="shared" si="41"/>
        <v>33</v>
      </c>
      <c r="M155" s="72">
        <f t="shared" si="42"/>
        <v>54</v>
      </c>
      <c r="N155" s="111">
        <f t="shared" si="43"/>
        <v>0.61111111111111116</v>
      </c>
      <c r="Q155" s="5">
        <f t="shared" si="33"/>
        <v>0</v>
      </c>
      <c r="R155" s="5">
        <v>8111</v>
      </c>
      <c r="S155" s="5" t="s">
        <v>391</v>
      </c>
      <c r="T155" s="5">
        <v>7</v>
      </c>
      <c r="U155" s="5">
        <v>0</v>
      </c>
      <c r="V155" s="5">
        <v>8</v>
      </c>
      <c r="W155" s="5">
        <v>6</v>
      </c>
      <c r="X155" s="5">
        <v>4</v>
      </c>
      <c r="Y155" s="5">
        <v>0</v>
      </c>
      <c r="Z155" s="5">
        <v>8</v>
      </c>
      <c r="AA155" s="5">
        <v>7</v>
      </c>
      <c r="AB155" s="5">
        <v>3</v>
      </c>
      <c r="AC155" s="5">
        <v>0</v>
      </c>
      <c r="AD155" s="5">
        <v>5</v>
      </c>
      <c r="AE155" s="5">
        <v>6</v>
      </c>
      <c r="AF155" s="5">
        <f t="shared" si="34"/>
        <v>13</v>
      </c>
      <c r="AG155" s="5">
        <f t="shared" si="35"/>
        <v>11</v>
      </c>
      <c r="AH155" s="5">
        <f t="shared" si="36"/>
        <v>9</v>
      </c>
      <c r="AI155" s="5">
        <f t="shared" si="44"/>
        <v>21</v>
      </c>
      <c r="AJ155" s="5">
        <f t="shared" si="45"/>
        <v>19</v>
      </c>
      <c r="AK155" s="5">
        <f t="shared" si="46"/>
        <v>14</v>
      </c>
      <c r="AL155" s="5">
        <f t="shared" si="47"/>
        <v>33</v>
      </c>
      <c r="AM155" s="5">
        <f t="shared" si="48"/>
        <v>54</v>
      </c>
      <c r="AN155" s="5">
        <f t="shared" si="37"/>
        <v>0</v>
      </c>
      <c r="AO155" s="5">
        <f t="shared" si="38"/>
        <v>0</v>
      </c>
      <c r="AP155" s="5">
        <f t="shared" si="39"/>
        <v>0</v>
      </c>
      <c r="AQ155" s="5">
        <f t="shared" si="40"/>
        <v>0</v>
      </c>
    </row>
    <row r="156" spans="1:43" x14ac:dyDescent="0.3">
      <c r="A156" s="71">
        <v>8112</v>
      </c>
      <c r="B156" s="73" t="s">
        <v>395</v>
      </c>
      <c r="C156" s="72">
        <v>2</v>
      </c>
      <c r="D156" s="72">
        <v>11</v>
      </c>
      <c r="E156" s="72">
        <v>21</v>
      </c>
      <c r="F156" s="72">
        <v>9</v>
      </c>
      <c r="G156" s="72">
        <v>8</v>
      </c>
      <c r="H156" s="72">
        <v>21</v>
      </c>
      <c r="I156" s="72">
        <v>3</v>
      </c>
      <c r="J156" s="72">
        <v>4</v>
      </c>
      <c r="K156" s="72">
        <v>9</v>
      </c>
      <c r="L156" s="72">
        <f t="shared" si="41"/>
        <v>37</v>
      </c>
      <c r="M156" s="72">
        <f t="shared" si="42"/>
        <v>51</v>
      </c>
      <c r="N156" s="111">
        <f t="shared" si="43"/>
        <v>0.72549019607843135</v>
      </c>
      <c r="Q156" s="5">
        <f t="shared" si="33"/>
        <v>0</v>
      </c>
      <c r="R156" s="5">
        <v>8112</v>
      </c>
      <c r="S156" s="5" t="s">
        <v>395</v>
      </c>
      <c r="T156" s="5">
        <v>2</v>
      </c>
      <c r="U156" s="5">
        <v>0</v>
      </c>
      <c r="V156" s="5">
        <v>8</v>
      </c>
      <c r="W156" s="5">
        <v>11</v>
      </c>
      <c r="X156" s="5">
        <v>9</v>
      </c>
      <c r="Y156" s="5">
        <v>0</v>
      </c>
      <c r="Z156" s="5">
        <v>4</v>
      </c>
      <c r="AA156" s="5">
        <v>8</v>
      </c>
      <c r="AB156" s="5">
        <v>3</v>
      </c>
      <c r="AC156" s="5">
        <v>0</v>
      </c>
      <c r="AD156" s="5">
        <v>2</v>
      </c>
      <c r="AE156" s="5">
        <v>4</v>
      </c>
      <c r="AF156" s="5">
        <f t="shared" si="34"/>
        <v>13</v>
      </c>
      <c r="AG156" s="5">
        <f t="shared" si="35"/>
        <v>17</v>
      </c>
      <c r="AH156" s="5">
        <f t="shared" si="36"/>
        <v>7</v>
      </c>
      <c r="AI156" s="5">
        <f t="shared" si="44"/>
        <v>21</v>
      </c>
      <c r="AJ156" s="5">
        <f t="shared" si="45"/>
        <v>21</v>
      </c>
      <c r="AK156" s="5">
        <f t="shared" si="46"/>
        <v>9</v>
      </c>
      <c r="AL156" s="5">
        <f t="shared" si="47"/>
        <v>37</v>
      </c>
      <c r="AM156" s="5">
        <f t="shared" si="48"/>
        <v>51</v>
      </c>
      <c r="AN156" s="5">
        <f t="shared" si="37"/>
        <v>0</v>
      </c>
      <c r="AO156" s="5">
        <f t="shared" si="38"/>
        <v>0</v>
      </c>
      <c r="AP156" s="5">
        <f t="shared" si="39"/>
        <v>0</v>
      </c>
      <c r="AQ156" s="5">
        <f t="shared" si="40"/>
        <v>0</v>
      </c>
    </row>
    <row r="157" spans="1:43" x14ac:dyDescent="0.3">
      <c r="A157" s="71">
        <v>8201</v>
      </c>
      <c r="B157" s="73" t="s">
        <v>234</v>
      </c>
      <c r="C157" s="72">
        <v>6</v>
      </c>
      <c r="D157" s="72">
        <v>14</v>
      </c>
      <c r="E157" s="72">
        <v>25</v>
      </c>
      <c r="F157" s="72">
        <v>4</v>
      </c>
      <c r="G157" s="72">
        <v>3</v>
      </c>
      <c r="H157" s="72">
        <v>10</v>
      </c>
      <c r="I157" s="72">
        <v>3</v>
      </c>
      <c r="J157" s="72">
        <v>6</v>
      </c>
      <c r="K157" s="72">
        <v>12</v>
      </c>
      <c r="L157" s="72">
        <f t="shared" si="41"/>
        <v>36</v>
      </c>
      <c r="M157" s="72">
        <f t="shared" si="42"/>
        <v>47</v>
      </c>
      <c r="N157" s="111">
        <f t="shared" si="43"/>
        <v>0.76595744680851063</v>
      </c>
      <c r="Q157" s="5">
        <f t="shared" si="33"/>
        <v>0</v>
      </c>
      <c r="R157" s="5">
        <v>8201</v>
      </c>
      <c r="S157" s="5" t="s">
        <v>234</v>
      </c>
      <c r="T157" s="5">
        <v>6</v>
      </c>
      <c r="U157" s="5">
        <v>0</v>
      </c>
      <c r="V157" s="5">
        <v>5</v>
      </c>
      <c r="W157" s="5">
        <v>14</v>
      </c>
      <c r="X157" s="5">
        <v>4</v>
      </c>
      <c r="Y157" s="5">
        <v>0</v>
      </c>
      <c r="Z157" s="5">
        <v>3</v>
      </c>
      <c r="AA157" s="5">
        <v>3</v>
      </c>
      <c r="AB157" s="5">
        <v>3</v>
      </c>
      <c r="AC157" s="5">
        <v>0</v>
      </c>
      <c r="AD157" s="5">
        <v>3</v>
      </c>
      <c r="AE157" s="5">
        <v>6</v>
      </c>
      <c r="AF157" s="5">
        <f t="shared" si="34"/>
        <v>20</v>
      </c>
      <c r="AG157" s="5">
        <f t="shared" si="35"/>
        <v>7</v>
      </c>
      <c r="AH157" s="5">
        <f t="shared" si="36"/>
        <v>9</v>
      </c>
      <c r="AI157" s="5">
        <f t="shared" si="44"/>
        <v>25</v>
      </c>
      <c r="AJ157" s="5">
        <f t="shared" si="45"/>
        <v>10</v>
      </c>
      <c r="AK157" s="5">
        <f t="shared" si="46"/>
        <v>12</v>
      </c>
      <c r="AL157" s="5">
        <f t="shared" si="47"/>
        <v>36</v>
      </c>
      <c r="AM157" s="5">
        <f t="shared" si="48"/>
        <v>47</v>
      </c>
      <c r="AN157" s="5">
        <f t="shared" si="37"/>
        <v>0</v>
      </c>
      <c r="AO157" s="5">
        <f t="shared" si="38"/>
        <v>0</v>
      </c>
      <c r="AP157" s="5">
        <f t="shared" si="39"/>
        <v>0</v>
      </c>
      <c r="AQ157" s="5">
        <f t="shared" si="40"/>
        <v>0</v>
      </c>
    </row>
    <row r="158" spans="1:43" x14ac:dyDescent="0.3">
      <c r="A158" s="71">
        <v>8202</v>
      </c>
      <c r="B158" s="73" t="s">
        <v>305</v>
      </c>
      <c r="C158" s="72">
        <v>8</v>
      </c>
      <c r="D158" s="72">
        <v>15</v>
      </c>
      <c r="E158" s="72">
        <v>44</v>
      </c>
      <c r="F158" s="72">
        <v>2</v>
      </c>
      <c r="G158" s="72">
        <v>11</v>
      </c>
      <c r="H158" s="72">
        <v>16</v>
      </c>
      <c r="I158" s="72">
        <v>3</v>
      </c>
      <c r="J158" s="72">
        <v>14</v>
      </c>
      <c r="K158" s="72">
        <v>24</v>
      </c>
      <c r="L158" s="72">
        <f t="shared" si="41"/>
        <v>53</v>
      </c>
      <c r="M158" s="72">
        <f t="shared" si="42"/>
        <v>84</v>
      </c>
      <c r="N158" s="111">
        <f t="shared" si="43"/>
        <v>0.63095238095238093</v>
      </c>
      <c r="Q158" s="5">
        <f t="shared" si="33"/>
        <v>0</v>
      </c>
      <c r="R158" s="5">
        <v>8202</v>
      </c>
      <c r="S158" s="5" t="s">
        <v>305</v>
      </c>
      <c r="T158" s="5">
        <v>8</v>
      </c>
      <c r="U158" s="5">
        <v>0</v>
      </c>
      <c r="V158" s="5">
        <v>21</v>
      </c>
      <c r="W158" s="5">
        <v>15</v>
      </c>
      <c r="X158" s="5">
        <v>2</v>
      </c>
      <c r="Y158" s="5">
        <v>0</v>
      </c>
      <c r="Z158" s="5">
        <v>3</v>
      </c>
      <c r="AA158" s="5">
        <v>11</v>
      </c>
      <c r="AB158" s="5">
        <v>3</v>
      </c>
      <c r="AC158" s="5">
        <v>0</v>
      </c>
      <c r="AD158" s="5">
        <v>7</v>
      </c>
      <c r="AE158" s="5">
        <v>14</v>
      </c>
      <c r="AF158" s="5">
        <f t="shared" si="34"/>
        <v>23</v>
      </c>
      <c r="AG158" s="5">
        <f t="shared" si="35"/>
        <v>13</v>
      </c>
      <c r="AH158" s="5">
        <f t="shared" si="36"/>
        <v>17</v>
      </c>
      <c r="AI158" s="5">
        <f t="shared" si="44"/>
        <v>44</v>
      </c>
      <c r="AJ158" s="5">
        <f t="shared" si="45"/>
        <v>16</v>
      </c>
      <c r="AK158" s="5">
        <f t="shared" si="46"/>
        <v>24</v>
      </c>
      <c r="AL158" s="5">
        <f t="shared" si="47"/>
        <v>53</v>
      </c>
      <c r="AM158" s="5">
        <f t="shared" si="48"/>
        <v>84</v>
      </c>
      <c r="AN158" s="5">
        <f t="shared" si="37"/>
        <v>0</v>
      </c>
      <c r="AO158" s="5">
        <f t="shared" si="38"/>
        <v>0</v>
      </c>
      <c r="AP158" s="5">
        <f t="shared" si="39"/>
        <v>0</v>
      </c>
      <c r="AQ158" s="5">
        <f t="shared" si="40"/>
        <v>0</v>
      </c>
    </row>
    <row r="159" spans="1:43" x14ac:dyDescent="0.3">
      <c r="A159" s="71">
        <v>8203</v>
      </c>
      <c r="B159" s="73" t="s">
        <v>16</v>
      </c>
      <c r="C159" s="72">
        <v>12</v>
      </c>
      <c r="D159" s="72">
        <v>8</v>
      </c>
      <c r="E159" s="72">
        <v>24</v>
      </c>
      <c r="F159" s="72">
        <v>11</v>
      </c>
      <c r="G159" s="72">
        <v>7</v>
      </c>
      <c r="H159" s="72">
        <v>22</v>
      </c>
      <c r="I159" s="72">
        <v>1</v>
      </c>
      <c r="J159" s="72">
        <v>12</v>
      </c>
      <c r="K159" s="72">
        <v>15</v>
      </c>
      <c r="L159" s="72">
        <f t="shared" si="41"/>
        <v>51</v>
      </c>
      <c r="M159" s="72">
        <f t="shared" si="42"/>
        <v>61</v>
      </c>
      <c r="N159" s="111">
        <f t="shared" si="43"/>
        <v>0.83606557377049184</v>
      </c>
      <c r="Q159" s="5">
        <f t="shared" si="33"/>
        <v>0</v>
      </c>
      <c r="R159" s="5">
        <v>8203</v>
      </c>
      <c r="S159" s="5" t="s">
        <v>16</v>
      </c>
      <c r="T159" s="5">
        <v>12</v>
      </c>
      <c r="U159" s="5">
        <v>0</v>
      </c>
      <c r="V159" s="5">
        <v>4</v>
      </c>
      <c r="W159" s="5">
        <v>8</v>
      </c>
      <c r="X159" s="5">
        <v>11</v>
      </c>
      <c r="Y159" s="5">
        <v>0</v>
      </c>
      <c r="Z159" s="5">
        <v>4</v>
      </c>
      <c r="AA159" s="5">
        <v>7</v>
      </c>
      <c r="AB159" s="5">
        <v>1</v>
      </c>
      <c r="AC159" s="5">
        <v>0</v>
      </c>
      <c r="AD159" s="5">
        <v>2</v>
      </c>
      <c r="AE159" s="5">
        <v>12</v>
      </c>
      <c r="AF159" s="5">
        <f t="shared" si="34"/>
        <v>20</v>
      </c>
      <c r="AG159" s="5">
        <f t="shared" si="35"/>
        <v>18</v>
      </c>
      <c r="AH159" s="5">
        <f t="shared" si="36"/>
        <v>13</v>
      </c>
      <c r="AI159" s="5">
        <f t="shared" si="44"/>
        <v>24</v>
      </c>
      <c r="AJ159" s="5">
        <f t="shared" si="45"/>
        <v>22</v>
      </c>
      <c r="AK159" s="5">
        <f t="shared" si="46"/>
        <v>15</v>
      </c>
      <c r="AL159" s="5">
        <f t="shared" si="47"/>
        <v>51</v>
      </c>
      <c r="AM159" s="5">
        <f t="shared" si="48"/>
        <v>61</v>
      </c>
      <c r="AN159" s="5">
        <f t="shared" si="37"/>
        <v>0</v>
      </c>
      <c r="AO159" s="5">
        <f t="shared" si="38"/>
        <v>0</v>
      </c>
      <c r="AP159" s="5">
        <f t="shared" si="39"/>
        <v>0</v>
      </c>
      <c r="AQ159" s="5">
        <f t="shared" si="40"/>
        <v>0</v>
      </c>
    </row>
    <row r="160" spans="1:43" x14ac:dyDescent="0.3">
      <c r="A160" s="71">
        <v>8204</v>
      </c>
      <c r="B160" s="73" t="s">
        <v>306</v>
      </c>
      <c r="C160" s="72">
        <v>1</v>
      </c>
      <c r="D160" s="72">
        <v>8</v>
      </c>
      <c r="E160" s="72">
        <v>14</v>
      </c>
      <c r="F160" s="72">
        <v>1</v>
      </c>
      <c r="G160" s="72">
        <v>7</v>
      </c>
      <c r="H160" s="72">
        <v>9</v>
      </c>
      <c r="I160" s="72">
        <v>0</v>
      </c>
      <c r="J160" s="72">
        <v>5</v>
      </c>
      <c r="K160" s="72">
        <v>5</v>
      </c>
      <c r="L160" s="72">
        <f t="shared" si="41"/>
        <v>22</v>
      </c>
      <c r="M160" s="72">
        <f t="shared" si="42"/>
        <v>28</v>
      </c>
      <c r="N160" s="111">
        <f t="shared" si="43"/>
        <v>0.7857142857142857</v>
      </c>
      <c r="Q160" s="5">
        <f t="shared" si="33"/>
        <v>0</v>
      </c>
      <c r="R160" s="5">
        <v>8204</v>
      </c>
      <c r="S160" s="5" t="s">
        <v>306</v>
      </c>
      <c r="T160" s="5">
        <v>1</v>
      </c>
      <c r="U160" s="5">
        <v>0</v>
      </c>
      <c r="V160" s="5">
        <v>5</v>
      </c>
      <c r="W160" s="5">
        <v>8</v>
      </c>
      <c r="X160" s="5">
        <v>1</v>
      </c>
      <c r="Y160" s="5">
        <v>0</v>
      </c>
      <c r="Z160" s="5">
        <v>1</v>
      </c>
      <c r="AA160" s="5">
        <v>7</v>
      </c>
      <c r="AB160" s="5">
        <v>0</v>
      </c>
      <c r="AC160" s="5">
        <v>0</v>
      </c>
      <c r="AD160" s="5">
        <v>0</v>
      </c>
      <c r="AE160" s="5">
        <v>5</v>
      </c>
      <c r="AF160" s="5">
        <f t="shared" si="34"/>
        <v>9</v>
      </c>
      <c r="AG160" s="5">
        <f t="shared" si="35"/>
        <v>8</v>
      </c>
      <c r="AH160" s="5">
        <f t="shared" si="36"/>
        <v>5</v>
      </c>
      <c r="AI160" s="5">
        <f t="shared" si="44"/>
        <v>14</v>
      </c>
      <c r="AJ160" s="5">
        <f t="shared" si="45"/>
        <v>9</v>
      </c>
      <c r="AK160" s="5">
        <f t="shared" si="46"/>
        <v>5</v>
      </c>
      <c r="AL160" s="5">
        <f t="shared" si="47"/>
        <v>22</v>
      </c>
      <c r="AM160" s="5">
        <f t="shared" si="48"/>
        <v>28</v>
      </c>
      <c r="AN160" s="5">
        <f t="shared" si="37"/>
        <v>0</v>
      </c>
      <c r="AO160" s="5">
        <f t="shared" si="38"/>
        <v>0</v>
      </c>
      <c r="AP160" s="5">
        <f t="shared" si="39"/>
        <v>0</v>
      </c>
      <c r="AQ160" s="5">
        <f t="shared" si="40"/>
        <v>0</v>
      </c>
    </row>
    <row r="161" spans="1:43" x14ac:dyDescent="0.3">
      <c r="A161" s="71">
        <v>8205</v>
      </c>
      <c r="B161" s="73" t="s">
        <v>307</v>
      </c>
      <c r="C161" s="72">
        <v>5</v>
      </c>
      <c r="D161" s="72">
        <v>9</v>
      </c>
      <c r="E161" s="72">
        <v>24</v>
      </c>
      <c r="F161" s="72">
        <v>1</v>
      </c>
      <c r="G161" s="72">
        <v>6</v>
      </c>
      <c r="H161" s="72">
        <v>12</v>
      </c>
      <c r="I161" s="72">
        <v>1</v>
      </c>
      <c r="J161" s="72">
        <v>8</v>
      </c>
      <c r="K161" s="72">
        <v>10</v>
      </c>
      <c r="L161" s="72">
        <f t="shared" si="41"/>
        <v>30</v>
      </c>
      <c r="M161" s="72">
        <f t="shared" si="42"/>
        <v>46</v>
      </c>
      <c r="N161" s="111">
        <f t="shared" si="43"/>
        <v>0.65217391304347827</v>
      </c>
      <c r="Q161" s="5">
        <f t="shared" si="33"/>
        <v>0</v>
      </c>
      <c r="R161" s="5">
        <v>8205</v>
      </c>
      <c r="S161" s="5" t="s">
        <v>307</v>
      </c>
      <c r="T161" s="5">
        <v>5</v>
      </c>
      <c r="U161" s="5">
        <v>0</v>
      </c>
      <c r="V161" s="5">
        <v>10</v>
      </c>
      <c r="W161" s="5">
        <v>9</v>
      </c>
      <c r="X161" s="5">
        <v>1</v>
      </c>
      <c r="Y161" s="5">
        <v>0</v>
      </c>
      <c r="Z161" s="5">
        <v>5</v>
      </c>
      <c r="AA161" s="5">
        <v>6</v>
      </c>
      <c r="AB161" s="5">
        <v>1</v>
      </c>
      <c r="AC161" s="5">
        <v>0</v>
      </c>
      <c r="AD161" s="5">
        <v>1</v>
      </c>
      <c r="AE161" s="5">
        <v>8</v>
      </c>
      <c r="AF161" s="5">
        <f t="shared" si="34"/>
        <v>14</v>
      </c>
      <c r="AG161" s="5">
        <f t="shared" si="35"/>
        <v>7</v>
      </c>
      <c r="AH161" s="5">
        <f t="shared" si="36"/>
        <v>9</v>
      </c>
      <c r="AI161" s="5">
        <f t="shared" si="44"/>
        <v>24</v>
      </c>
      <c r="AJ161" s="5">
        <f t="shared" si="45"/>
        <v>12</v>
      </c>
      <c r="AK161" s="5">
        <f t="shared" si="46"/>
        <v>10</v>
      </c>
      <c r="AL161" s="5">
        <f t="shared" si="47"/>
        <v>30</v>
      </c>
      <c r="AM161" s="5">
        <f t="shared" si="48"/>
        <v>46</v>
      </c>
      <c r="AN161" s="5">
        <f t="shared" si="37"/>
        <v>0</v>
      </c>
      <c r="AO161" s="5">
        <f t="shared" si="38"/>
        <v>0</v>
      </c>
      <c r="AP161" s="5">
        <f t="shared" si="39"/>
        <v>0</v>
      </c>
      <c r="AQ161" s="5">
        <f t="shared" si="40"/>
        <v>0</v>
      </c>
    </row>
    <row r="162" spans="1:43" x14ac:dyDescent="0.3">
      <c r="A162" s="71">
        <v>8206</v>
      </c>
      <c r="B162" s="73" t="s">
        <v>308</v>
      </c>
      <c r="C162" s="72">
        <v>6</v>
      </c>
      <c r="D162" s="72">
        <v>3</v>
      </c>
      <c r="E162" s="72">
        <v>17</v>
      </c>
      <c r="F162" s="72">
        <v>1</v>
      </c>
      <c r="G162" s="72">
        <v>5</v>
      </c>
      <c r="H162" s="72">
        <v>9</v>
      </c>
      <c r="I162" s="72">
        <v>2</v>
      </c>
      <c r="J162" s="72">
        <v>8</v>
      </c>
      <c r="K162" s="72">
        <v>11</v>
      </c>
      <c r="L162" s="72">
        <f t="shared" si="41"/>
        <v>25</v>
      </c>
      <c r="M162" s="72">
        <f t="shared" si="42"/>
        <v>37</v>
      </c>
      <c r="N162" s="111">
        <f t="shared" si="43"/>
        <v>0.67567567567567566</v>
      </c>
      <c r="Q162" s="5">
        <f t="shared" si="33"/>
        <v>0</v>
      </c>
      <c r="R162" s="5">
        <v>8206</v>
      </c>
      <c r="S162" s="5" t="s">
        <v>308</v>
      </c>
      <c r="T162" s="5">
        <v>6</v>
      </c>
      <c r="U162" s="5">
        <v>0</v>
      </c>
      <c r="V162" s="5">
        <v>8</v>
      </c>
      <c r="W162" s="5">
        <v>3</v>
      </c>
      <c r="X162" s="5">
        <v>1</v>
      </c>
      <c r="Y162" s="5">
        <v>0</v>
      </c>
      <c r="Z162" s="5">
        <v>3</v>
      </c>
      <c r="AA162" s="5">
        <v>5</v>
      </c>
      <c r="AB162" s="5">
        <v>2</v>
      </c>
      <c r="AC162" s="5">
        <v>0</v>
      </c>
      <c r="AD162" s="5">
        <v>1</v>
      </c>
      <c r="AE162" s="5">
        <v>8</v>
      </c>
      <c r="AF162" s="5">
        <f t="shared" si="34"/>
        <v>9</v>
      </c>
      <c r="AG162" s="5">
        <f t="shared" si="35"/>
        <v>6</v>
      </c>
      <c r="AH162" s="5">
        <f t="shared" si="36"/>
        <v>10</v>
      </c>
      <c r="AI162" s="5">
        <f t="shared" si="44"/>
        <v>17</v>
      </c>
      <c r="AJ162" s="5">
        <f t="shared" si="45"/>
        <v>9</v>
      </c>
      <c r="AK162" s="5">
        <f t="shared" si="46"/>
        <v>11</v>
      </c>
      <c r="AL162" s="5">
        <f t="shared" si="47"/>
        <v>25</v>
      </c>
      <c r="AM162" s="5">
        <f t="shared" si="48"/>
        <v>37</v>
      </c>
      <c r="AN162" s="5">
        <f t="shared" si="37"/>
        <v>0</v>
      </c>
      <c r="AO162" s="5">
        <f t="shared" si="38"/>
        <v>0</v>
      </c>
      <c r="AP162" s="5">
        <f t="shared" si="39"/>
        <v>0</v>
      </c>
      <c r="AQ162" s="5">
        <f t="shared" si="40"/>
        <v>0</v>
      </c>
    </row>
    <row r="163" spans="1:43" x14ac:dyDescent="0.3">
      <c r="A163" s="71">
        <v>8207</v>
      </c>
      <c r="B163" s="73" t="s">
        <v>358</v>
      </c>
      <c r="C163" s="72">
        <v>1</v>
      </c>
      <c r="D163" s="72">
        <v>5</v>
      </c>
      <c r="E163" s="72">
        <v>10</v>
      </c>
      <c r="F163" s="72">
        <v>0</v>
      </c>
      <c r="G163" s="72">
        <v>7</v>
      </c>
      <c r="H163" s="72">
        <v>7</v>
      </c>
      <c r="I163" s="72">
        <v>2</v>
      </c>
      <c r="J163" s="72">
        <v>5</v>
      </c>
      <c r="K163" s="72">
        <v>8</v>
      </c>
      <c r="L163" s="72">
        <f t="shared" si="41"/>
        <v>20</v>
      </c>
      <c r="M163" s="72">
        <f t="shared" si="42"/>
        <v>25</v>
      </c>
      <c r="N163" s="111">
        <f t="shared" si="43"/>
        <v>0.8</v>
      </c>
      <c r="Q163" s="5">
        <f t="shared" si="33"/>
        <v>0</v>
      </c>
      <c r="R163" s="5">
        <v>8207</v>
      </c>
      <c r="S163" s="5" t="s">
        <v>358</v>
      </c>
      <c r="T163" s="5">
        <v>1</v>
      </c>
      <c r="U163" s="5">
        <v>0</v>
      </c>
      <c r="V163" s="5">
        <v>4</v>
      </c>
      <c r="W163" s="5">
        <v>5</v>
      </c>
      <c r="X163" s="5">
        <v>0</v>
      </c>
      <c r="Y163" s="5">
        <v>0</v>
      </c>
      <c r="Z163" s="5">
        <v>0</v>
      </c>
      <c r="AA163" s="5">
        <v>7</v>
      </c>
      <c r="AB163" s="5">
        <v>2</v>
      </c>
      <c r="AC163" s="5">
        <v>0</v>
      </c>
      <c r="AD163" s="5">
        <v>1</v>
      </c>
      <c r="AE163" s="5">
        <v>5</v>
      </c>
      <c r="AF163" s="5">
        <f t="shared" si="34"/>
        <v>6</v>
      </c>
      <c r="AG163" s="5">
        <f t="shared" si="35"/>
        <v>7</v>
      </c>
      <c r="AH163" s="5">
        <f t="shared" si="36"/>
        <v>7</v>
      </c>
      <c r="AI163" s="5">
        <f t="shared" si="44"/>
        <v>10</v>
      </c>
      <c r="AJ163" s="5">
        <f t="shared" si="45"/>
        <v>7</v>
      </c>
      <c r="AK163" s="5">
        <f t="shared" si="46"/>
        <v>8</v>
      </c>
      <c r="AL163" s="5">
        <f t="shared" si="47"/>
        <v>20</v>
      </c>
      <c r="AM163" s="5">
        <f t="shared" si="48"/>
        <v>25</v>
      </c>
      <c r="AN163" s="5">
        <f t="shared" si="37"/>
        <v>0</v>
      </c>
      <c r="AO163" s="5">
        <f t="shared" si="38"/>
        <v>0</v>
      </c>
      <c r="AP163" s="5">
        <f t="shared" si="39"/>
        <v>0</v>
      </c>
      <c r="AQ163" s="5">
        <f t="shared" si="40"/>
        <v>0</v>
      </c>
    </row>
    <row r="164" spans="1:43" x14ac:dyDescent="0.3">
      <c r="A164" s="71">
        <v>8301</v>
      </c>
      <c r="B164" s="73" t="s">
        <v>392</v>
      </c>
      <c r="C164" s="72">
        <v>17</v>
      </c>
      <c r="D164" s="72">
        <v>19</v>
      </c>
      <c r="E164" s="72">
        <v>46</v>
      </c>
      <c r="F164" s="72">
        <v>12</v>
      </c>
      <c r="G164" s="72">
        <v>10</v>
      </c>
      <c r="H164" s="72">
        <v>36</v>
      </c>
      <c r="I164" s="72">
        <v>5</v>
      </c>
      <c r="J164" s="72">
        <v>5</v>
      </c>
      <c r="K164" s="72">
        <v>14</v>
      </c>
      <c r="L164" s="72">
        <f t="shared" si="41"/>
        <v>68</v>
      </c>
      <c r="M164" s="72">
        <f t="shared" si="42"/>
        <v>96</v>
      </c>
      <c r="N164" s="111">
        <f t="shared" si="43"/>
        <v>0.70833333333333337</v>
      </c>
      <c r="Q164" s="5">
        <f t="shared" si="33"/>
        <v>0</v>
      </c>
      <c r="R164" s="5">
        <v>8301</v>
      </c>
      <c r="S164" s="5" t="s">
        <v>392</v>
      </c>
      <c r="T164" s="5">
        <v>17</v>
      </c>
      <c r="U164" s="5">
        <v>0</v>
      </c>
      <c r="V164" s="5">
        <v>10</v>
      </c>
      <c r="W164" s="5">
        <v>19</v>
      </c>
      <c r="X164" s="5">
        <v>12</v>
      </c>
      <c r="Y164" s="5">
        <v>0</v>
      </c>
      <c r="Z164" s="5">
        <v>14</v>
      </c>
      <c r="AA164" s="5">
        <v>10</v>
      </c>
      <c r="AB164" s="5">
        <v>5</v>
      </c>
      <c r="AC164" s="5">
        <v>0</v>
      </c>
      <c r="AD164" s="5">
        <v>4</v>
      </c>
      <c r="AE164" s="5">
        <v>5</v>
      </c>
      <c r="AF164" s="5">
        <f t="shared" si="34"/>
        <v>36</v>
      </c>
      <c r="AG164" s="5">
        <f t="shared" si="35"/>
        <v>22</v>
      </c>
      <c r="AH164" s="5">
        <f t="shared" si="36"/>
        <v>10</v>
      </c>
      <c r="AI164" s="5">
        <f t="shared" si="44"/>
        <v>46</v>
      </c>
      <c r="AJ164" s="5">
        <f t="shared" si="45"/>
        <v>36</v>
      </c>
      <c r="AK164" s="5">
        <f t="shared" si="46"/>
        <v>14</v>
      </c>
      <c r="AL164" s="5">
        <f t="shared" si="47"/>
        <v>68</v>
      </c>
      <c r="AM164" s="5">
        <f t="shared" si="48"/>
        <v>96</v>
      </c>
      <c r="AN164" s="5">
        <f t="shared" si="37"/>
        <v>0</v>
      </c>
      <c r="AO164" s="5">
        <f t="shared" si="38"/>
        <v>0</v>
      </c>
      <c r="AP164" s="5">
        <f t="shared" si="39"/>
        <v>0</v>
      </c>
      <c r="AQ164" s="5">
        <f t="shared" si="40"/>
        <v>0</v>
      </c>
    </row>
    <row r="165" spans="1:43" x14ac:dyDescent="0.3">
      <c r="A165" s="71">
        <v>8302</v>
      </c>
      <c r="B165" s="73" t="s">
        <v>95</v>
      </c>
      <c r="C165" s="72">
        <v>1</v>
      </c>
      <c r="D165" s="72">
        <v>1</v>
      </c>
      <c r="E165" s="72">
        <v>4</v>
      </c>
      <c r="F165" s="72">
        <v>1</v>
      </c>
      <c r="G165" s="72">
        <v>0</v>
      </c>
      <c r="H165" s="72">
        <v>1</v>
      </c>
      <c r="I165" s="72">
        <v>0</v>
      </c>
      <c r="J165" s="72">
        <v>1</v>
      </c>
      <c r="K165" s="72">
        <v>1</v>
      </c>
      <c r="L165" s="72">
        <f t="shared" si="41"/>
        <v>4</v>
      </c>
      <c r="M165" s="72">
        <f t="shared" si="42"/>
        <v>6</v>
      </c>
      <c r="N165" s="111">
        <f t="shared" si="43"/>
        <v>0.66666666666666663</v>
      </c>
      <c r="Q165" s="5">
        <f t="shared" si="33"/>
        <v>0</v>
      </c>
      <c r="R165" s="5">
        <v>8302</v>
      </c>
      <c r="S165" s="5" t="s">
        <v>95</v>
      </c>
      <c r="T165" s="5">
        <v>1</v>
      </c>
      <c r="U165" s="5">
        <v>0</v>
      </c>
      <c r="V165" s="5">
        <v>2</v>
      </c>
      <c r="W165" s="5">
        <v>1</v>
      </c>
      <c r="X165" s="5">
        <v>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</v>
      </c>
      <c r="AF165" s="5">
        <f t="shared" si="34"/>
        <v>2</v>
      </c>
      <c r="AG165" s="5">
        <f t="shared" si="35"/>
        <v>1</v>
      </c>
      <c r="AH165" s="5">
        <f t="shared" si="36"/>
        <v>1</v>
      </c>
      <c r="AI165" s="5">
        <f t="shared" si="44"/>
        <v>4</v>
      </c>
      <c r="AJ165" s="5">
        <f t="shared" si="45"/>
        <v>1</v>
      </c>
      <c r="AK165" s="5">
        <f t="shared" si="46"/>
        <v>1</v>
      </c>
      <c r="AL165" s="5">
        <f t="shared" si="47"/>
        <v>4</v>
      </c>
      <c r="AM165" s="5">
        <f t="shared" si="48"/>
        <v>6</v>
      </c>
      <c r="AN165" s="5">
        <f t="shared" si="37"/>
        <v>0</v>
      </c>
      <c r="AO165" s="5">
        <f t="shared" si="38"/>
        <v>0</v>
      </c>
      <c r="AP165" s="5">
        <f t="shared" si="39"/>
        <v>0</v>
      </c>
      <c r="AQ165" s="5">
        <f t="shared" si="40"/>
        <v>0</v>
      </c>
    </row>
    <row r="166" spans="1:43" x14ac:dyDescent="0.3">
      <c r="A166" s="71">
        <v>8303</v>
      </c>
      <c r="B166" s="73" t="s">
        <v>310</v>
      </c>
      <c r="C166" s="72">
        <v>2</v>
      </c>
      <c r="D166" s="72">
        <v>5</v>
      </c>
      <c r="E166" s="72">
        <v>8</v>
      </c>
      <c r="F166" s="72">
        <v>1</v>
      </c>
      <c r="G166" s="72">
        <v>3</v>
      </c>
      <c r="H166" s="72">
        <v>4</v>
      </c>
      <c r="I166" s="72">
        <v>2</v>
      </c>
      <c r="J166" s="72">
        <v>1</v>
      </c>
      <c r="K166" s="72">
        <v>5</v>
      </c>
      <c r="L166" s="72">
        <f t="shared" si="41"/>
        <v>14</v>
      </c>
      <c r="M166" s="72">
        <f t="shared" si="42"/>
        <v>17</v>
      </c>
      <c r="N166" s="111">
        <f t="shared" si="43"/>
        <v>0.82352941176470584</v>
      </c>
      <c r="Q166" s="5">
        <f t="shared" si="33"/>
        <v>0</v>
      </c>
      <c r="R166" s="5">
        <v>8303</v>
      </c>
      <c r="S166" s="5" t="s">
        <v>310</v>
      </c>
      <c r="T166" s="5">
        <v>2</v>
      </c>
      <c r="U166" s="5">
        <v>0</v>
      </c>
      <c r="V166" s="5">
        <v>1</v>
      </c>
      <c r="W166" s="5">
        <v>5</v>
      </c>
      <c r="X166" s="5">
        <v>1</v>
      </c>
      <c r="Y166" s="5">
        <v>0</v>
      </c>
      <c r="Z166" s="5">
        <v>0</v>
      </c>
      <c r="AA166" s="5">
        <v>3</v>
      </c>
      <c r="AB166" s="5">
        <v>2</v>
      </c>
      <c r="AC166" s="5">
        <v>0</v>
      </c>
      <c r="AD166" s="5">
        <v>2</v>
      </c>
      <c r="AE166" s="5">
        <v>1</v>
      </c>
      <c r="AF166" s="5">
        <f t="shared" si="34"/>
        <v>7</v>
      </c>
      <c r="AG166" s="5">
        <f t="shared" si="35"/>
        <v>4</v>
      </c>
      <c r="AH166" s="5">
        <f t="shared" si="36"/>
        <v>3</v>
      </c>
      <c r="AI166" s="5">
        <f t="shared" si="44"/>
        <v>8</v>
      </c>
      <c r="AJ166" s="5">
        <f t="shared" si="45"/>
        <v>4</v>
      </c>
      <c r="AK166" s="5">
        <f t="shared" si="46"/>
        <v>5</v>
      </c>
      <c r="AL166" s="5">
        <f t="shared" si="47"/>
        <v>14</v>
      </c>
      <c r="AM166" s="5">
        <f t="shared" si="48"/>
        <v>17</v>
      </c>
      <c r="AN166" s="5">
        <f t="shared" si="37"/>
        <v>0</v>
      </c>
      <c r="AO166" s="5">
        <f t="shared" si="38"/>
        <v>0</v>
      </c>
      <c r="AP166" s="5">
        <f t="shared" si="39"/>
        <v>0</v>
      </c>
      <c r="AQ166" s="5">
        <f t="shared" si="40"/>
        <v>0</v>
      </c>
    </row>
    <row r="167" spans="1:43" x14ac:dyDescent="0.3">
      <c r="A167" s="71">
        <v>8304</v>
      </c>
      <c r="B167" s="73" t="s">
        <v>81</v>
      </c>
      <c r="C167" s="72">
        <v>3</v>
      </c>
      <c r="D167" s="72">
        <v>5</v>
      </c>
      <c r="E167" s="72">
        <v>9</v>
      </c>
      <c r="F167" s="72">
        <v>0</v>
      </c>
      <c r="G167" s="72">
        <v>3</v>
      </c>
      <c r="H167" s="72">
        <v>5</v>
      </c>
      <c r="I167" s="72">
        <v>1</v>
      </c>
      <c r="J167" s="72">
        <v>4</v>
      </c>
      <c r="K167" s="72">
        <v>6</v>
      </c>
      <c r="L167" s="72">
        <f t="shared" si="41"/>
        <v>16</v>
      </c>
      <c r="M167" s="72">
        <f t="shared" si="42"/>
        <v>20</v>
      </c>
      <c r="N167" s="111">
        <f t="shared" si="43"/>
        <v>0.8</v>
      </c>
      <c r="Q167" s="5">
        <f t="shared" si="33"/>
        <v>0</v>
      </c>
      <c r="R167" s="5">
        <v>8304</v>
      </c>
      <c r="S167" s="5" t="s">
        <v>81</v>
      </c>
      <c r="T167" s="5">
        <v>3</v>
      </c>
      <c r="U167" s="5">
        <v>0</v>
      </c>
      <c r="V167" s="5">
        <v>1</v>
      </c>
      <c r="W167" s="5">
        <v>5</v>
      </c>
      <c r="X167" s="5">
        <v>0</v>
      </c>
      <c r="Y167" s="5">
        <v>0</v>
      </c>
      <c r="Z167" s="5">
        <v>2</v>
      </c>
      <c r="AA167" s="5">
        <v>3</v>
      </c>
      <c r="AB167" s="5">
        <v>1</v>
      </c>
      <c r="AC167" s="5">
        <v>0</v>
      </c>
      <c r="AD167" s="5">
        <v>1</v>
      </c>
      <c r="AE167" s="5">
        <v>4</v>
      </c>
      <c r="AF167" s="5">
        <f t="shared" si="34"/>
        <v>8</v>
      </c>
      <c r="AG167" s="5">
        <f t="shared" si="35"/>
        <v>3</v>
      </c>
      <c r="AH167" s="5">
        <f t="shared" si="36"/>
        <v>5</v>
      </c>
      <c r="AI167" s="5">
        <f t="shared" si="44"/>
        <v>9</v>
      </c>
      <c r="AJ167" s="5">
        <f t="shared" si="45"/>
        <v>5</v>
      </c>
      <c r="AK167" s="5">
        <f t="shared" si="46"/>
        <v>6</v>
      </c>
      <c r="AL167" s="5">
        <f t="shared" si="47"/>
        <v>16</v>
      </c>
      <c r="AM167" s="5">
        <f t="shared" si="48"/>
        <v>20</v>
      </c>
      <c r="AN167" s="5">
        <f t="shared" si="37"/>
        <v>0</v>
      </c>
      <c r="AO167" s="5">
        <f t="shared" si="38"/>
        <v>0</v>
      </c>
      <c r="AP167" s="5">
        <f t="shared" si="39"/>
        <v>0</v>
      </c>
      <c r="AQ167" s="5">
        <f t="shared" si="40"/>
        <v>0</v>
      </c>
    </row>
    <row r="168" spans="1:43" x14ac:dyDescent="0.3">
      <c r="A168" s="71">
        <v>8305</v>
      </c>
      <c r="B168" s="73" t="s">
        <v>384</v>
      </c>
      <c r="C168" s="72">
        <v>1</v>
      </c>
      <c r="D168" s="72">
        <v>4</v>
      </c>
      <c r="E168" s="72">
        <v>7</v>
      </c>
      <c r="F168" s="72">
        <v>0</v>
      </c>
      <c r="G168" s="72">
        <v>4</v>
      </c>
      <c r="H168" s="72">
        <v>5</v>
      </c>
      <c r="I168" s="72">
        <v>0</v>
      </c>
      <c r="J168" s="72">
        <v>4</v>
      </c>
      <c r="K168" s="72">
        <v>7</v>
      </c>
      <c r="L168" s="72">
        <f t="shared" si="41"/>
        <v>13</v>
      </c>
      <c r="M168" s="72">
        <f t="shared" si="42"/>
        <v>19</v>
      </c>
      <c r="N168" s="111">
        <f t="shared" si="43"/>
        <v>0.68421052631578949</v>
      </c>
      <c r="Q168" s="5">
        <f t="shared" si="33"/>
        <v>0</v>
      </c>
      <c r="R168" s="5">
        <v>8305</v>
      </c>
      <c r="S168" s="5" t="s">
        <v>384</v>
      </c>
      <c r="T168" s="5">
        <v>1</v>
      </c>
      <c r="U168" s="5">
        <v>0</v>
      </c>
      <c r="V168" s="5">
        <v>2</v>
      </c>
      <c r="W168" s="5">
        <v>4</v>
      </c>
      <c r="X168" s="5">
        <v>0</v>
      </c>
      <c r="Y168" s="5">
        <v>0</v>
      </c>
      <c r="Z168" s="5">
        <v>1</v>
      </c>
      <c r="AA168" s="5">
        <v>4</v>
      </c>
      <c r="AB168" s="5">
        <v>0</v>
      </c>
      <c r="AC168" s="5">
        <v>0</v>
      </c>
      <c r="AD168" s="5">
        <v>3</v>
      </c>
      <c r="AE168" s="5">
        <v>4</v>
      </c>
      <c r="AF168" s="5">
        <f t="shared" si="34"/>
        <v>5</v>
      </c>
      <c r="AG168" s="5">
        <f t="shared" si="35"/>
        <v>4</v>
      </c>
      <c r="AH168" s="5">
        <f t="shared" si="36"/>
        <v>4</v>
      </c>
      <c r="AI168" s="5">
        <f t="shared" si="44"/>
        <v>7</v>
      </c>
      <c r="AJ168" s="5">
        <f t="shared" si="45"/>
        <v>5</v>
      </c>
      <c r="AK168" s="5">
        <f t="shared" si="46"/>
        <v>7</v>
      </c>
      <c r="AL168" s="5">
        <f t="shared" si="47"/>
        <v>13</v>
      </c>
      <c r="AM168" s="5">
        <f t="shared" si="48"/>
        <v>19</v>
      </c>
      <c r="AN168" s="5">
        <f t="shared" si="37"/>
        <v>0</v>
      </c>
      <c r="AO168" s="5">
        <f t="shared" si="38"/>
        <v>0</v>
      </c>
      <c r="AP168" s="5">
        <f t="shared" si="39"/>
        <v>0</v>
      </c>
      <c r="AQ168" s="5">
        <f t="shared" si="40"/>
        <v>0</v>
      </c>
    </row>
    <row r="169" spans="1:43" x14ac:dyDescent="0.3">
      <c r="A169" s="71">
        <v>8306</v>
      </c>
      <c r="B169" s="73" t="s">
        <v>312</v>
      </c>
      <c r="C169" s="72">
        <v>3</v>
      </c>
      <c r="D169" s="72">
        <v>7</v>
      </c>
      <c r="E169" s="72">
        <v>15</v>
      </c>
      <c r="F169" s="72">
        <v>2</v>
      </c>
      <c r="G169" s="72">
        <v>3</v>
      </c>
      <c r="H169" s="72">
        <v>7</v>
      </c>
      <c r="I169" s="72">
        <v>1</v>
      </c>
      <c r="J169" s="72">
        <v>1</v>
      </c>
      <c r="K169" s="72">
        <v>2</v>
      </c>
      <c r="L169" s="72">
        <f t="shared" si="41"/>
        <v>17</v>
      </c>
      <c r="M169" s="72">
        <f t="shared" si="42"/>
        <v>24</v>
      </c>
      <c r="N169" s="111">
        <f t="shared" si="43"/>
        <v>0.70833333333333337</v>
      </c>
      <c r="Q169" s="5">
        <f t="shared" si="33"/>
        <v>0</v>
      </c>
      <c r="R169" s="5">
        <v>8306</v>
      </c>
      <c r="S169" s="5" t="s">
        <v>312</v>
      </c>
      <c r="T169" s="5">
        <v>3</v>
      </c>
      <c r="U169" s="5">
        <v>0</v>
      </c>
      <c r="V169" s="5">
        <v>5</v>
      </c>
      <c r="W169" s="5">
        <v>7</v>
      </c>
      <c r="X169" s="5">
        <v>2</v>
      </c>
      <c r="Y169" s="5">
        <v>0</v>
      </c>
      <c r="Z169" s="5">
        <v>2</v>
      </c>
      <c r="AA169" s="5">
        <v>3</v>
      </c>
      <c r="AB169" s="5">
        <v>1</v>
      </c>
      <c r="AC169" s="5">
        <v>0</v>
      </c>
      <c r="AD169" s="5">
        <v>0</v>
      </c>
      <c r="AE169" s="5">
        <v>1</v>
      </c>
      <c r="AF169" s="5">
        <f t="shared" si="34"/>
        <v>10</v>
      </c>
      <c r="AG169" s="5">
        <f t="shared" si="35"/>
        <v>5</v>
      </c>
      <c r="AH169" s="5">
        <f t="shared" si="36"/>
        <v>2</v>
      </c>
      <c r="AI169" s="5">
        <f t="shared" si="44"/>
        <v>15</v>
      </c>
      <c r="AJ169" s="5">
        <f t="shared" si="45"/>
        <v>7</v>
      </c>
      <c r="AK169" s="5">
        <f t="shared" si="46"/>
        <v>2</v>
      </c>
      <c r="AL169" s="5">
        <f t="shared" si="47"/>
        <v>17</v>
      </c>
      <c r="AM169" s="5">
        <f t="shared" si="48"/>
        <v>24</v>
      </c>
      <c r="AN169" s="5">
        <f t="shared" si="37"/>
        <v>0</v>
      </c>
      <c r="AO169" s="5">
        <f t="shared" si="38"/>
        <v>0</v>
      </c>
      <c r="AP169" s="5">
        <f t="shared" si="39"/>
        <v>0</v>
      </c>
      <c r="AQ169" s="5">
        <f t="shared" si="40"/>
        <v>0</v>
      </c>
    </row>
    <row r="170" spans="1:43" x14ac:dyDescent="0.3">
      <c r="A170" s="71">
        <v>8307</v>
      </c>
      <c r="B170" s="73" t="s">
        <v>224</v>
      </c>
      <c r="C170" s="72">
        <v>6</v>
      </c>
      <c r="D170" s="72">
        <v>1</v>
      </c>
      <c r="E170" s="72">
        <v>9</v>
      </c>
      <c r="F170" s="72">
        <v>0</v>
      </c>
      <c r="G170" s="72">
        <v>1</v>
      </c>
      <c r="H170" s="72">
        <v>1</v>
      </c>
      <c r="I170" s="72">
        <v>0</v>
      </c>
      <c r="J170" s="72">
        <v>1</v>
      </c>
      <c r="K170" s="72">
        <v>1</v>
      </c>
      <c r="L170" s="72">
        <f t="shared" si="41"/>
        <v>9</v>
      </c>
      <c r="M170" s="72">
        <f t="shared" si="42"/>
        <v>11</v>
      </c>
      <c r="N170" s="111">
        <f t="shared" si="43"/>
        <v>0.81818181818181823</v>
      </c>
      <c r="Q170" s="5">
        <f t="shared" si="33"/>
        <v>0</v>
      </c>
      <c r="R170" s="5">
        <v>8307</v>
      </c>
      <c r="S170" s="5" t="s">
        <v>224</v>
      </c>
      <c r="T170" s="5">
        <v>6</v>
      </c>
      <c r="U170" s="5">
        <v>0</v>
      </c>
      <c r="V170" s="5">
        <v>2</v>
      </c>
      <c r="W170" s="5">
        <v>1</v>
      </c>
      <c r="X170" s="5">
        <v>0</v>
      </c>
      <c r="Y170" s="5">
        <v>0</v>
      </c>
      <c r="Z170" s="5">
        <v>0</v>
      </c>
      <c r="AA170" s="5">
        <v>1</v>
      </c>
      <c r="AB170" s="5">
        <v>0</v>
      </c>
      <c r="AC170" s="5">
        <v>0</v>
      </c>
      <c r="AD170" s="5">
        <v>0</v>
      </c>
      <c r="AE170" s="5">
        <v>1</v>
      </c>
      <c r="AF170" s="5">
        <f t="shared" si="34"/>
        <v>7</v>
      </c>
      <c r="AG170" s="5">
        <f t="shared" si="35"/>
        <v>1</v>
      </c>
      <c r="AH170" s="5">
        <f t="shared" si="36"/>
        <v>1</v>
      </c>
      <c r="AI170" s="5">
        <f t="shared" si="44"/>
        <v>9</v>
      </c>
      <c r="AJ170" s="5">
        <f t="shared" si="45"/>
        <v>1</v>
      </c>
      <c r="AK170" s="5">
        <f t="shared" si="46"/>
        <v>1</v>
      </c>
      <c r="AL170" s="5">
        <f t="shared" si="47"/>
        <v>9</v>
      </c>
      <c r="AM170" s="5">
        <f t="shared" si="48"/>
        <v>11</v>
      </c>
      <c r="AN170" s="5">
        <f t="shared" si="37"/>
        <v>0</v>
      </c>
      <c r="AO170" s="5">
        <f t="shared" si="38"/>
        <v>0</v>
      </c>
      <c r="AP170" s="5">
        <f t="shared" si="39"/>
        <v>0</v>
      </c>
      <c r="AQ170" s="5">
        <f t="shared" si="40"/>
        <v>0</v>
      </c>
    </row>
    <row r="171" spans="1:43" x14ac:dyDescent="0.3">
      <c r="A171" s="71">
        <v>8308</v>
      </c>
      <c r="B171" s="73" t="s">
        <v>175</v>
      </c>
      <c r="C171" s="72">
        <v>2</v>
      </c>
      <c r="D171" s="72">
        <v>1</v>
      </c>
      <c r="E171" s="72">
        <v>4</v>
      </c>
      <c r="F171" s="72">
        <v>0</v>
      </c>
      <c r="G171" s="72">
        <v>1</v>
      </c>
      <c r="H171" s="72">
        <v>5</v>
      </c>
      <c r="I171" s="72">
        <v>3</v>
      </c>
      <c r="J171" s="72">
        <v>0</v>
      </c>
      <c r="K171" s="72">
        <v>5</v>
      </c>
      <c r="L171" s="72">
        <f t="shared" si="41"/>
        <v>7</v>
      </c>
      <c r="M171" s="72">
        <f t="shared" si="42"/>
        <v>14</v>
      </c>
      <c r="N171" s="111">
        <f t="shared" si="43"/>
        <v>0.5</v>
      </c>
      <c r="Q171" s="5">
        <f t="shared" si="33"/>
        <v>0</v>
      </c>
      <c r="R171" s="5">
        <v>8308</v>
      </c>
      <c r="S171" s="5" t="s">
        <v>175</v>
      </c>
      <c r="T171" s="5">
        <v>2</v>
      </c>
      <c r="U171" s="5">
        <v>0</v>
      </c>
      <c r="V171" s="5">
        <v>1</v>
      </c>
      <c r="W171" s="5">
        <v>1</v>
      </c>
      <c r="X171" s="5">
        <v>0</v>
      </c>
      <c r="Y171" s="5">
        <v>0</v>
      </c>
      <c r="Z171" s="5">
        <v>4</v>
      </c>
      <c r="AA171" s="5">
        <v>1</v>
      </c>
      <c r="AB171" s="5">
        <v>3</v>
      </c>
      <c r="AC171" s="5">
        <v>0</v>
      </c>
      <c r="AD171" s="5">
        <v>2</v>
      </c>
      <c r="AE171" s="5">
        <v>0</v>
      </c>
      <c r="AF171" s="5">
        <f t="shared" si="34"/>
        <v>3</v>
      </c>
      <c r="AG171" s="5">
        <f t="shared" si="35"/>
        <v>1</v>
      </c>
      <c r="AH171" s="5">
        <f t="shared" si="36"/>
        <v>3</v>
      </c>
      <c r="AI171" s="5">
        <f t="shared" si="44"/>
        <v>4</v>
      </c>
      <c r="AJ171" s="5">
        <f t="shared" si="45"/>
        <v>5</v>
      </c>
      <c r="AK171" s="5">
        <f t="shared" si="46"/>
        <v>5</v>
      </c>
      <c r="AL171" s="5">
        <f t="shared" si="47"/>
        <v>7</v>
      </c>
      <c r="AM171" s="5">
        <f t="shared" si="48"/>
        <v>14</v>
      </c>
      <c r="AN171" s="5">
        <f t="shared" si="37"/>
        <v>0</v>
      </c>
      <c r="AO171" s="5">
        <f t="shared" si="38"/>
        <v>0</v>
      </c>
      <c r="AP171" s="5">
        <f t="shared" si="39"/>
        <v>0</v>
      </c>
      <c r="AQ171" s="5">
        <f t="shared" si="40"/>
        <v>0</v>
      </c>
    </row>
    <row r="172" spans="1:43" x14ac:dyDescent="0.3">
      <c r="A172" s="71">
        <v>8309</v>
      </c>
      <c r="B172" s="73" t="s">
        <v>176</v>
      </c>
      <c r="C172" s="72">
        <v>3</v>
      </c>
      <c r="D172" s="72">
        <v>3</v>
      </c>
      <c r="E172" s="72">
        <v>7</v>
      </c>
      <c r="F172" s="72">
        <v>1</v>
      </c>
      <c r="G172" s="72">
        <v>3</v>
      </c>
      <c r="H172" s="72">
        <v>4</v>
      </c>
      <c r="I172" s="72">
        <v>2</v>
      </c>
      <c r="J172" s="72">
        <v>3</v>
      </c>
      <c r="K172" s="72">
        <v>5</v>
      </c>
      <c r="L172" s="72">
        <f t="shared" si="41"/>
        <v>15</v>
      </c>
      <c r="M172" s="72">
        <f t="shared" si="42"/>
        <v>16</v>
      </c>
      <c r="N172" s="111">
        <f t="shared" si="43"/>
        <v>0.9375</v>
      </c>
      <c r="Q172" s="5">
        <f t="shared" si="33"/>
        <v>0</v>
      </c>
      <c r="R172" s="5">
        <v>8309</v>
      </c>
      <c r="S172" s="5" t="s">
        <v>176</v>
      </c>
      <c r="T172" s="5">
        <v>3</v>
      </c>
      <c r="U172" s="5">
        <v>0</v>
      </c>
      <c r="V172" s="5">
        <v>1</v>
      </c>
      <c r="W172" s="5">
        <v>3</v>
      </c>
      <c r="X172" s="5">
        <v>1</v>
      </c>
      <c r="Y172" s="5">
        <v>0</v>
      </c>
      <c r="Z172" s="5">
        <v>0</v>
      </c>
      <c r="AA172" s="5">
        <v>3</v>
      </c>
      <c r="AB172" s="5">
        <v>2</v>
      </c>
      <c r="AC172" s="5">
        <v>0</v>
      </c>
      <c r="AD172" s="5">
        <v>0</v>
      </c>
      <c r="AE172" s="5">
        <v>3</v>
      </c>
      <c r="AF172" s="5">
        <f t="shared" si="34"/>
        <v>6</v>
      </c>
      <c r="AG172" s="5">
        <f t="shared" si="35"/>
        <v>4</v>
      </c>
      <c r="AH172" s="5">
        <f t="shared" si="36"/>
        <v>5</v>
      </c>
      <c r="AI172" s="5">
        <f t="shared" si="44"/>
        <v>7</v>
      </c>
      <c r="AJ172" s="5">
        <f t="shared" si="45"/>
        <v>4</v>
      </c>
      <c r="AK172" s="5">
        <f t="shared" si="46"/>
        <v>5</v>
      </c>
      <c r="AL172" s="5">
        <f t="shared" si="47"/>
        <v>15</v>
      </c>
      <c r="AM172" s="5">
        <f t="shared" si="48"/>
        <v>16</v>
      </c>
      <c r="AN172" s="5">
        <f t="shared" si="37"/>
        <v>0</v>
      </c>
      <c r="AO172" s="5">
        <f t="shared" si="38"/>
        <v>0</v>
      </c>
      <c r="AP172" s="5">
        <f t="shared" si="39"/>
        <v>0</v>
      </c>
      <c r="AQ172" s="5">
        <f t="shared" si="40"/>
        <v>0</v>
      </c>
    </row>
    <row r="173" spans="1:43" x14ac:dyDescent="0.3">
      <c r="A173" s="71">
        <v>8310</v>
      </c>
      <c r="B173" s="73" t="s">
        <v>313</v>
      </c>
      <c r="C173" s="72">
        <v>1</v>
      </c>
      <c r="D173" s="72">
        <v>8</v>
      </c>
      <c r="E173" s="72">
        <v>10</v>
      </c>
      <c r="F173" s="72">
        <v>0</v>
      </c>
      <c r="G173" s="72">
        <v>3</v>
      </c>
      <c r="H173" s="72">
        <v>3</v>
      </c>
      <c r="I173" s="72">
        <v>0</v>
      </c>
      <c r="J173" s="72">
        <v>2</v>
      </c>
      <c r="K173" s="72">
        <v>2</v>
      </c>
      <c r="L173" s="72">
        <f t="shared" si="41"/>
        <v>14</v>
      </c>
      <c r="M173" s="72">
        <f t="shared" si="42"/>
        <v>15</v>
      </c>
      <c r="N173" s="111">
        <f t="shared" si="43"/>
        <v>0.93333333333333335</v>
      </c>
      <c r="Q173" s="5">
        <f t="shared" si="33"/>
        <v>0</v>
      </c>
      <c r="R173" s="5">
        <v>8310</v>
      </c>
      <c r="S173" s="5" t="s">
        <v>313</v>
      </c>
      <c r="T173" s="5">
        <v>1</v>
      </c>
      <c r="U173" s="5">
        <v>0</v>
      </c>
      <c r="V173" s="5">
        <v>1</v>
      </c>
      <c r="W173" s="5">
        <v>8</v>
      </c>
      <c r="X173" s="5">
        <v>0</v>
      </c>
      <c r="Y173" s="5">
        <v>0</v>
      </c>
      <c r="Z173" s="5">
        <v>0</v>
      </c>
      <c r="AA173" s="5">
        <v>3</v>
      </c>
      <c r="AB173" s="5">
        <v>0</v>
      </c>
      <c r="AC173" s="5">
        <v>0</v>
      </c>
      <c r="AD173" s="5">
        <v>0</v>
      </c>
      <c r="AE173" s="5">
        <v>2</v>
      </c>
      <c r="AF173" s="5">
        <f t="shared" si="34"/>
        <v>9</v>
      </c>
      <c r="AG173" s="5">
        <f t="shared" si="35"/>
        <v>3</v>
      </c>
      <c r="AH173" s="5">
        <f t="shared" si="36"/>
        <v>2</v>
      </c>
      <c r="AI173" s="5">
        <f t="shared" si="44"/>
        <v>10</v>
      </c>
      <c r="AJ173" s="5">
        <f t="shared" si="45"/>
        <v>3</v>
      </c>
      <c r="AK173" s="5">
        <f t="shared" si="46"/>
        <v>2</v>
      </c>
      <c r="AL173" s="5">
        <f t="shared" si="47"/>
        <v>14</v>
      </c>
      <c r="AM173" s="5">
        <f t="shared" si="48"/>
        <v>15</v>
      </c>
      <c r="AN173" s="5">
        <f t="shared" si="37"/>
        <v>0</v>
      </c>
      <c r="AO173" s="5">
        <f t="shared" si="38"/>
        <v>0</v>
      </c>
      <c r="AP173" s="5">
        <f t="shared" si="39"/>
        <v>0</v>
      </c>
      <c r="AQ173" s="5">
        <f t="shared" si="40"/>
        <v>0</v>
      </c>
    </row>
    <row r="174" spans="1:43" x14ac:dyDescent="0.3">
      <c r="A174" s="71">
        <v>8311</v>
      </c>
      <c r="B174" s="73" t="s">
        <v>385</v>
      </c>
      <c r="C174" s="72">
        <v>3</v>
      </c>
      <c r="D174" s="72">
        <v>3</v>
      </c>
      <c r="E174" s="72">
        <v>7</v>
      </c>
      <c r="F174" s="72">
        <v>1</v>
      </c>
      <c r="G174" s="72">
        <v>2</v>
      </c>
      <c r="H174" s="72">
        <v>15</v>
      </c>
      <c r="I174" s="72">
        <v>1</v>
      </c>
      <c r="J174" s="72">
        <v>0</v>
      </c>
      <c r="K174" s="72">
        <v>4</v>
      </c>
      <c r="L174" s="72">
        <f t="shared" si="41"/>
        <v>10</v>
      </c>
      <c r="M174" s="72">
        <f t="shared" si="42"/>
        <v>26</v>
      </c>
      <c r="N174" s="111">
        <f t="shared" si="43"/>
        <v>0.38461538461538464</v>
      </c>
      <c r="Q174" s="5">
        <f t="shared" si="33"/>
        <v>0</v>
      </c>
      <c r="R174" s="5">
        <v>8311</v>
      </c>
      <c r="S174" s="5" t="s">
        <v>385</v>
      </c>
      <c r="T174" s="5">
        <v>3</v>
      </c>
      <c r="U174" s="5">
        <v>0</v>
      </c>
      <c r="V174" s="5">
        <v>1</v>
      </c>
      <c r="W174" s="5">
        <v>3</v>
      </c>
      <c r="X174" s="5">
        <v>1</v>
      </c>
      <c r="Y174" s="5">
        <v>0</v>
      </c>
      <c r="Z174" s="5">
        <v>12</v>
      </c>
      <c r="AA174" s="5">
        <v>2</v>
      </c>
      <c r="AB174" s="5">
        <v>1</v>
      </c>
      <c r="AC174" s="5">
        <v>0</v>
      </c>
      <c r="AD174" s="5">
        <v>3</v>
      </c>
      <c r="AE174" s="5">
        <v>0</v>
      </c>
      <c r="AF174" s="5">
        <f t="shared" si="34"/>
        <v>6</v>
      </c>
      <c r="AG174" s="5">
        <f t="shared" si="35"/>
        <v>3</v>
      </c>
      <c r="AH174" s="5">
        <f t="shared" si="36"/>
        <v>1</v>
      </c>
      <c r="AI174" s="5">
        <f t="shared" si="44"/>
        <v>7</v>
      </c>
      <c r="AJ174" s="5">
        <f t="shared" si="45"/>
        <v>15</v>
      </c>
      <c r="AK174" s="5">
        <f t="shared" si="46"/>
        <v>4</v>
      </c>
      <c r="AL174" s="5">
        <f t="shared" si="47"/>
        <v>10</v>
      </c>
      <c r="AM174" s="5">
        <f t="shared" si="48"/>
        <v>26</v>
      </c>
      <c r="AN174" s="5">
        <f t="shared" si="37"/>
        <v>0</v>
      </c>
      <c r="AO174" s="5">
        <f t="shared" si="38"/>
        <v>0</v>
      </c>
      <c r="AP174" s="5">
        <f t="shared" si="39"/>
        <v>0</v>
      </c>
      <c r="AQ174" s="5">
        <f t="shared" si="40"/>
        <v>0</v>
      </c>
    </row>
    <row r="175" spans="1:43" x14ac:dyDescent="0.3">
      <c r="A175" s="71">
        <v>8312</v>
      </c>
      <c r="B175" s="73" t="s">
        <v>136</v>
      </c>
      <c r="C175" s="72">
        <v>2</v>
      </c>
      <c r="D175" s="72">
        <v>4</v>
      </c>
      <c r="E175" s="72">
        <v>8</v>
      </c>
      <c r="F175" s="72">
        <v>0</v>
      </c>
      <c r="G175" s="72">
        <v>3</v>
      </c>
      <c r="H175" s="72">
        <v>5</v>
      </c>
      <c r="I175" s="72">
        <v>0</v>
      </c>
      <c r="J175" s="72">
        <v>4</v>
      </c>
      <c r="K175" s="72">
        <v>9</v>
      </c>
      <c r="L175" s="72">
        <f t="shared" si="41"/>
        <v>13</v>
      </c>
      <c r="M175" s="72">
        <f t="shared" si="42"/>
        <v>22</v>
      </c>
      <c r="N175" s="111">
        <f t="shared" si="43"/>
        <v>0.59090909090909094</v>
      </c>
      <c r="Q175" s="5">
        <f t="shared" si="33"/>
        <v>0</v>
      </c>
      <c r="R175" s="5">
        <v>8312</v>
      </c>
      <c r="S175" s="5" t="s">
        <v>136</v>
      </c>
      <c r="T175" s="5">
        <v>2</v>
      </c>
      <c r="U175" s="5">
        <v>0</v>
      </c>
      <c r="V175" s="5">
        <v>2</v>
      </c>
      <c r="W175" s="5">
        <v>4</v>
      </c>
      <c r="X175" s="5">
        <v>0</v>
      </c>
      <c r="Y175" s="5">
        <v>0</v>
      </c>
      <c r="Z175" s="5">
        <v>2</v>
      </c>
      <c r="AA175" s="5">
        <v>3</v>
      </c>
      <c r="AB175" s="5">
        <v>0</v>
      </c>
      <c r="AC175" s="5">
        <v>0</v>
      </c>
      <c r="AD175" s="5">
        <v>5</v>
      </c>
      <c r="AE175" s="5">
        <v>4</v>
      </c>
      <c r="AF175" s="5">
        <f t="shared" si="34"/>
        <v>6</v>
      </c>
      <c r="AG175" s="5">
        <f t="shared" si="35"/>
        <v>3</v>
      </c>
      <c r="AH175" s="5">
        <f t="shared" si="36"/>
        <v>4</v>
      </c>
      <c r="AI175" s="5">
        <f t="shared" si="44"/>
        <v>8</v>
      </c>
      <c r="AJ175" s="5">
        <f t="shared" si="45"/>
        <v>5</v>
      </c>
      <c r="AK175" s="5">
        <f t="shared" si="46"/>
        <v>9</v>
      </c>
      <c r="AL175" s="5">
        <f t="shared" si="47"/>
        <v>13</v>
      </c>
      <c r="AM175" s="5">
        <f t="shared" si="48"/>
        <v>22</v>
      </c>
      <c r="AN175" s="5">
        <f t="shared" si="37"/>
        <v>0</v>
      </c>
      <c r="AO175" s="5">
        <f t="shared" si="38"/>
        <v>0</v>
      </c>
      <c r="AP175" s="5">
        <f t="shared" si="39"/>
        <v>0</v>
      </c>
      <c r="AQ175" s="5">
        <f t="shared" si="40"/>
        <v>0</v>
      </c>
    </row>
    <row r="176" spans="1:43" x14ac:dyDescent="0.3">
      <c r="A176" s="71">
        <v>8313</v>
      </c>
      <c r="B176" s="73" t="s">
        <v>178</v>
      </c>
      <c r="C176" s="72">
        <v>1</v>
      </c>
      <c r="D176" s="72">
        <v>11</v>
      </c>
      <c r="E176" s="72">
        <v>14</v>
      </c>
      <c r="F176" s="72">
        <v>4</v>
      </c>
      <c r="G176" s="72">
        <v>7</v>
      </c>
      <c r="H176" s="72">
        <v>17</v>
      </c>
      <c r="I176" s="72">
        <v>2</v>
      </c>
      <c r="J176" s="72">
        <v>4</v>
      </c>
      <c r="K176" s="72">
        <v>8</v>
      </c>
      <c r="L176" s="72">
        <f t="shared" si="41"/>
        <v>29</v>
      </c>
      <c r="M176" s="72">
        <f t="shared" si="42"/>
        <v>39</v>
      </c>
      <c r="N176" s="111">
        <f t="shared" si="43"/>
        <v>0.74358974358974361</v>
      </c>
      <c r="Q176" s="5">
        <f t="shared" si="33"/>
        <v>0</v>
      </c>
      <c r="R176" s="5">
        <v>8313</v>
      </c>
      <c r="S176" s="5" t="s">
        <v>178</v>
      </c>
      <c r="T176" s="5">
        <v>1</v>
      </c>
      <c r="U176" s="5">
        <v>0</v>
      </c>
      <c r="V176" s="5">
        <v>2</v>
      </c>
      <c r="W176" s="5">
        <v>11</v>
      </c>
      <c r="X176" s="5">
        <v>4</v>
      </c>
      <c r="Y176" s="5">
        <v>0</v>
      </c>
      <c r="Z176" s="5">
        <v>6</v>
      </c>
      <c r="AA176" s="5">
        <v>7</v>
      </c>
      <c r="AB176" s="5">
        <v>2</v>
      </c>
      <c r="AC176" s="5">
        <v>0</v>
      </c>
      <c r="AD176" s="5">
        <v>2</v>
      </c>
      <c r="AE176" s="5">
        <v>4</v>
      </c>
      <c r="AF176" s="5">
        <f t="shared" si="34"/>
        <v>12</v>
      </c>
      <c r="AG176" s="5">
        <f t="shared" si="35"/>
        <v>11</v>
      </c>
      <c r="AH176" s="5">
        <f t="shared" si="36"/>
        <v>6</v>
      </c>
      <c r="AI176" s="5">
        <f t="shared" si="44"/>
        <v>14</v>
      </c>
      <c r="AJ176" s="5">
        <f t="shared" si="45"/>
        <v>17</v>
      </c>
      <c r="AK176" s="5">
        <f t="shared" si="46"/>
        <v>8</v>
      </c>
      <c r="AL176" s="5">
        <f t="shared" si="47"/>
        <v>29</v>
      </c>
      <c r="AM176" s="5">
        <f t="shared" si="48"/>
        <v>39</v>
      </c>
      <c r="AN176" s="5">
        <f t="shared" si="37"/>
        <v>0</v>
      </c>
      <c r="AO176" s="5">
        <f t="shared" si="38"/>
        <v>0</v>
      </c>
      <c r="AP176" s="5">
        <f t="shared" si="39"/>
        <v>0</v>
      </c>
      <c r="AQ176" s="5">
        <f t="shared" si="40"/>
        <v>0</v>
      </c>
    </row>
    <row r="177" spans="1:43" x14ac:dyDescent="0.3">
      <c r="A177" s="71">
        <v>8314</v>
      </c>
      <c r="B177" s="73" t="s">
        <v>404</v>
      </c>
      <c r="C177" s="72">
        <v>1</v>
      </c>
      <c r="D177" s="72">
        <v>2</v>
      </c>
      <c r="E177" s="72">
        <v>3</v>
      </c>
      <c r="F177" s="72">
        <v>0</v>
      </c>
      <c r="G177" s="72">
        <v>0</v>
      </c>
      <c r="H177" s="72">
        <v>0</v>
      </c>
      <c r="I177" s="72">
        <v>0</v>
      </c>
      <c r="J177" s="72">
        <v>1</v>
      </c>
      <c r="K177" s="72">
        <v>1</v>
      </c>
      <c r="L177" s="72">
        <f t="shared" si="41"/>
        <v>4</v>
      </c>
      <c r="M177" s="72">
        <f t="shared" si="42"/>
        <v>4</v>
      </c>
      <c r="N177" s="111">
        <f t="shared" si="43"/>
        <v>1</v>
      </c>
      <c r="Q177" s="5">
        <f t="shared" si="33"/>
        <v>0</v>
      </c>
      <c r="R177" s="5">
        <v>8314</v>
      </c>
      <c r="S177" s="5" t="s">
        <v>404</v>
      </c>
      <c r="T177" s="5">
        <v>1</v>
      </c>
      <c r="U177" s="5">
        <v>0</v>
      </c>
      <c r="V177" s="5">
        <v>0</v>
      </c>
      <c r="W177" s="5">
        <v>2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1</v>
      </c>
      <c r="AF177" s="5">
        <f t="shared" si="34"/>
        <v>3</v>
      </c>
      <c r="AG177" s="5">
        <f t="shared" si="35"/>
        <v>0</v>
      </c>
      <c r="AH177" s="5">
        <f t="shared" si="36"/>
        <v>1</v>
      </c>
      <c r="AI177" s="5">
        <f t="shared" si="44"/>
        <v>3</v>
      </c>
      <c r="AJ177" s="5">
        <f t="shared" si="45"/>
        <v>0</v>
      </c>
      <c r="AK177" s="5">
        <f t="shared" si="46"/>
        <v>1</v>
      </c>
      <c r="AL177" s="5">
        <f t="shared" si="47"/>
        <v>4</v>
      </c>
      <c r="AM177" s="5">
        <f t="shared" si="48"/>
        <v>4</v>
      </c>
      <c r="AN177" s="5">
        <f t="shared" si="37"/>
        <v>0</v>
      </c>
      <c r="AO177" s="5">
        <f t="shared" si="38"/>
        <v>0</v>
      </c>
      <c r="AP177" s="5">
        <f t="shared" si="39"/>
        <v>0</v>
      </c>
      <c r="AQ177" s="5">
        <f t="shared" si="40"/>
        <v>0</v>
      </c>
    </row>
    <row r="178" spans="1:43" x14ac:dyDescent="0.3">
      <c r="A178" s="71">
        <v>8401</v>
      </c>
      <c r="B178" s="73" t="s">
        <v>410</v>
      </c>
      <c r="C178" s="72">
        <v>8</v>
      </c>
      <c r="D178" s="72">
        <v>25</v>
      </c>
      <c r="E178" s="72">
        <v>42</v>
      </c>
      <c r="F178" s="72">
        <v>7</v>
      </c>
      <c r="G178" s="72">
        <v>25</v>
      </c>
      <c r="H178" s="72">
        <v>36</v>
      </c>
      <c r="I178" s="72">
        <v>4</v>
      </c>
      <c r="J178" s="72">
        <v>27</v>
      </c>
      <c r="K178" s="72">
        <v>38</v>
      </c>
      <c r="L178" s="72">
        <f t="shared" si="41"/>
        <v>96</v>
      </c>
      <c r="M178" s="72">
        <f t="shared" si="42"/>
        <v>116</v>
      </c>
      <c r="N178" s="111">
        <f t="shared" si="43"/>
        <v>0.82758620689655171</v>
      </c>
      <c r="Q178" s="5">
        <f t="shared" si="33"/>
        <v>0</v>
      </c>
      <c r="R178" s="5">
        <v>8401</v>
      </c>
      <c r="S178" s="5" t="s">
        <v>410</v>
      </c>
      <c r="T178" s="5">
        <v>8</v>
      </c>
      <c r="U178" s="5">
        <v>0</v>
      </c>
      <c r="V178" s="5">
        <v>9</v>
      </c>
      <c r="W178" s="5">
        <v>25</v>
      </c>
      <c r="X178" s="5">
        <v>7</v>
      </c>
      <c r="Y178" s="5">
        <v>0</v>
      </c>
      <c r="Z178" s="5">
        <v>4</v>
      </c>
      <c r="AA178" s="5">
        <v>25</v>
      </c>
      <c r="AB178" s="5">
        <v>4</v>
      </c>
      <c r="AC178" s="5">
        <v>0</v>
      </c>
      <c r="AD178" s="5">
        <v>7</v>
      </c>
      <c r="AE178" s="5">
        <v>27</v>
      </c>
      <c r="AF178" s="5">
        <f t="shared" si="34"/>
        <v>33</v>
      </c>
      <c r="AG178" s="5">
        <f t="shared" si="35"/>
        <v>32</v>
      </c>
      <c r="AH178" s="5">
        <f t="shared" si="36"/>
        <v>31</v>
      </c>
      <c r="AI178" s="5">
        <f t="shared" si="44"/>
        <v>42</v>
      </c>
      <c r="AJ178" s="5">
        <f t="shared" si="45"/>
        <v>36</v>
      </c>
      <c r="AK178" s="5">
        <f t="shared" si="46"/>
        <v>38</v>
      </c>
      <c r="AL178" s="5">
        <f t="shared" si="47"/>
        <v>96</v>
      </c>
      <c r="AM178" s="5">
        <f t="shared" si="48"/>
        <v>116</v>
      </c>
      <c r="AN178" s="5">
        <f t="shared" si="37"/>
        <v>0</v>
      </c>
      <c r="AO178" s="5">
        <f t="shared" si="38"/>
        <v>0</v>
      </c>
      <c r="AP178" s="5">
        <f t="shared" si="39"/>
        <v>0</v>
      </c>
      <c r="AQ178" s="5">
        <f t="shared" si="40"/>
        <v>0</v>
      </c>
    </row>
    <row r="179" spans="1:43" x14ac:dyDescent="0.3">
      <c r="A179" s="71">
        <v>8402</v>
      </c>
      <c r="B179" s="73" t="s">
        <v>179</v>
      </c>
      <c r="C179" s="72">
        <v>2</v>
      </c>
      <c r="D179" s="72">
        <v>4</v>
      </c>
      <c r="E179" s="72">
        <v>11</v>
      </c>
      <c r="F179" s="72">
        <v>5</v>
      </c>
      <c r="G179" s="72">
        <v>2</v>
      </c>
      <c r="H179" s="72">
        <v>10</v>
      </c>
      <c r="I179" s="72">
        <v>4</v>
      </c>
      <c r="J179" s="72">
        <v>3</v>
      </c>
      <c r="K179" s="72">
        <v>12</v>
      </c>
      <c r="L179" s="72">
        <f t="shared" si="41"/>
        <v>20</v>
      </c>
      <c r="M179" s="72">
        <f t="shared" si="42"/>
        <v>33</v>
      </c>
      <c r="N179" s="111">
        <f t="shared" si="43"/>
        <v>0.60606060606060608</v>
      </c>
      <c r="Q179" s="5">
        <f t="shared" si="33"/>
        <v>0</v>
      </c>
      <c r="R179" s="5">
        <v>8402</v>
      </c>
      <c r="S179" s="5" t="s">
        <v>179</v>
      </c>
      <c r="T179" s="5">
        <v>2</v>
      </c>
      <c r="U179" s="5">
        <v>0</v>
      </c>
      <c r="V179" s="5">
        <v>5</v>
      </c>
      <c r="W179" s="5">
        <v>4</v>
      </c>
      <c r="X179" s="5">
        <v>5</v>
      </c>
      <c r="Y179" s="5">
        <v>0</v>
      </c>
      <c r="Z179" s="5">
        <v>3</v>
      </c>
      <c r="AA179" s="5">
        <v>2</v>
      </c>
      <c r="AB179" s="5">
        <v>4</v>
      </c>
      <c r="AC179" s="5">
        <v>0</v>
      </c>
      <c r="AD179" s="5">
        <v>5</v>
      </c>
      <c r="AE179" s="5">
        <v>3</v>
      </c>
      <c r="AF179" s="5">
        <f t="shared" si="34"/>
        <v>6</v>
      </c>
      <c r="AG179" s="5">
        <f t="shared" si="35"/>
        <v>7</v>
      </c>
      <c r="AH179" s="5">
        <f t="shared" si="36"/>
        <v>7</v>
      </c>
      <c r="AI179" s="5">
        <f t="shared" si="44"/>
        <v>11</v>
      </c>
      <c r="AJ179" s="5">
        <f t="shared" si="45"/>
        <v>10</v>
      </c>
      <c r="AK179" s="5">
        <f t="shared" si="46"/>
        <v>12</v>
      </c>
      <c r="AL179" s="5">
        <f t="shared" si="47"/>
        <v>20</v>
      </c>
      <c r="AM179" s="5">
        <f t="shared" si="48"/>
        <v>33</v>
      </c>
      <c r="AN179" s="5">
        <f t="shared" si="37"/>
        <v>0</v>
      </c>
      <c r="AO179" s="5">
        <f t="shared" si="38"/>
        <v>0</v>
      </c>
      <c r="AP179" s="5">
        <f t="shared" si="39"/>
        <v>0</v>
      </c>
      <c r="AQ179" s="5">
        <f t="shared" si="40"/>
        <v>0</v>
      </c>
    </row>
    <row r="180" spans="1:43" x14ac:dyDescent="0.3">
      <c r="A180" s="71">
        <v>8403</v>
      </c>
      <c r="B180" s="72" t="s">
        <v>251</v>
      </c>
      <c r="C180" s="72">
        <v>1</v>
      </c>
      <c r="D180" s="72">
        <v>2</v>
      </c>
      <c r="E180" s="72">
        <v>4</v>
      </c>
      <c r="F180" s="72">
        <v>0</v>
      </c>
      <c r="G180" s="72">
        <v>1</v>
      </c>
      <c r="H180" s="72">
        <v>3</v>
      </c>
      <c r="I180" s="72">
        <v>0</v>
      </c>
      <c r="J180" s="72">
        <v>0</v>
      </c>
      <c r="K180" s="72">
        <v>0</v>
      </c>
      <c r="L180" s="72">
        <f t="shared" si="41"/>
        <v>4</v>
      </c>
      <c r="M180" s="72">
        <f t="shared" si="42"/>
        <v>7</v>
      </c>
      <c r="N180" s="111">
        <f t="shared" si="43"/>
        <v>0.5714285714285714</v>
      </c>
      <c r="Q180" s="5">
        <f t="shared" si="33"/>
        <v>0</v>
      </c>
      <c r="R180" s="5">
        <v>8403</v>
      </c>
      <c r="S180" s="5" t="s">
        <v>251</v>
      </c>
      <c r="T180" s="5">
        <v>1</v>
      </c>
      <c r="U180" s="5">
        <v>0</v>
      </c>
      <c r="V180" s="5">
        <v>1</v>
      </c>
      <c r="W180" s="5">
        <v>2</v>
      </c>
      <c r="X180" s="5">
        <v>0</v>
      </c>
      <c r="Y180" s="5">
        <v>0</v>
      </c>
      <c r="Z180" s="5">
        <v>2</v>
      </c>
      <c r="AA180" s="5">
        <v>1</v>
      </c>
      <c r="AB180" s="5">
        <v>0</v>
      </c>
      <c r="AC180" s="5">
        <v>0</v>
      </c>
      <c r="AD180" s="5">
        <v>0</v>
      </c>
      <c r="AE180" s="5">
        <v>0</v>
      </c>
      <c r="AF180" s="5">
        <f t="shared" si="34"/>
        <v>3</v>
      </c>
      <c r="AG180" s="5">
        <f t="shared" si="35"/>
        <v>1</v>
      </c>
      <c r="AH180" s="5">
        <f t="shared" si="36"/>
        <v>0</v>
      </c>
      <c r="AI180" s="5">
        <f t="shared" si="44"/>
        <v>4</v>
      </c>
      <c r="AJ180" s="5">
        <f t="shared" si="45"/>
        <v>3</v>
      </c>
      <c r="AK180" s="5">
        <f t="shared" si="46"/>
        <v>0</v>
      </c>
      <c r="AL180" s="5">
        <f t="shared" si="47"/>
        <v>4</v>
      </c>
      <c r="AM180" s="5">
        <f t="shared" si="48"/>
        <v>7</v>
      </c>
      <c r="AN180" s="5">
        <f t="shared" si="37"/>
        <v>0</v>
      </c>
      <c r="AO180" s="5">
        <f t="shared" si="38"/>
        <v>0</v>
      </c>
      <c r="AP180" s="5">
        <f t="shared" si="39"/>
        <v>0</v>
      </c>
      <c r="AQ180" s="5">
        <f t="shared" si="40"/>
        <v>0</v>
      </c>
    </row>
    <row r="181" spans="1:43" x14ac:dyDescent="0.3">
      <c r="A181" s="71">
        <v>8404</v>
      </c>
      <c r="B181" s="73" t="s">
        <v>268</v>
      </c>
      <c r="C181" s="72">
        <v>3</v>
      </c>
      <c r="D181" s="72">
        <v>7</v>
      </c>
      <c r="E181" s="72">
        <v>15</v>
      </c>
      <c r="F181" s="72">
        <v>1</v>
      </c>
      <c r="G181" s="72">
        <v>4</v>
      </c>
      <c r="H181" s="72">
        <v>7</v>
      </c>
      <c r="I181" s="72">
        <v>2</v>
      </c>
      <c r="J181" s="72">
        <v>2</v>
      </c>
      <c r="K181" s="72">
        <v>7</v>
      </c>
      <c r="L181" s="72">
        <f t="shared" si="41"/>
        <v>19</v>
      </c>
      <c r="M181" s="72">
        <f t="shared" si="42"/>
        <v>29</v>
      </c>
      <c r="N181" s="111">
        <f t="shared" si="43"/>
        <v>0.65517241379310343</v>
      </c>
      <c r="Q181" s="5">
        <f t="shared" si="33"/>
        <v>0</v>
      </c>
      <c r="R181" s="5">
        <v>8404</v>
      </c>
      <c r="S181" s="5" t="s">
        <v>268</v>
      </c>
      <c r="T181" s="5">
        <v>3</v>
      </c>
      <c r="U181" s="5">
        <v>0</v>
      </c>
      <c r="V181" s="5">
        <v>5</v>
      </c>
      <c r="W181" s="5">
        <v>7</v>
      </c>
      <c r="X181" s="5">
        <v>1</v>
      </c>
      <c r="Y181" s="5">
        <v>0</v>
      </c>
      <c r="Z181" s="5">
        <v>2</v>
      </c>
      <c r="AA181" s="5">
        <v>4</v>
      </c>
      <c r="AB181" s="5">
        <v>2</v>
      </c>
      <c r="AC181" s="5">
        <v>0</v>
      </c>
      <c r="AD181" s="5">
        <v>3</v>
      </c>
      <c r="AE181" s="5">
        <v>2</v>
      </c>
      <c r="AF181" s="5">
        <f t="shared" si="34"/>
        <v>10</v>
      </c>
      <c r="AG181" s="5">
        <f t="shared" si="35"/>
        <v>5</v>
      </c>
      <c r="AH181" s="5">
        <f t="shared" si="36"/>
        <v>4</v>
      </c>
      <c r="AI181" s="5">
        <f t="shared" si="44"/>
        <v>15</v>
      </c>
      <c r="AJ181" s="5">
        <f t="shared" si="45"/>
        <v>7</v>
      </c>
      <c r="AK181" s="5">
        <f t="shared" si="46"/>
        <v>7</v>
      </c>
      <c r="AL181" s="5">
        <f t="shared" si="47"/>
        <v>19</v>
      </c>
      <c r="AM181" s="5">
        <f t="shared" si="48"/>
        <v>29</v>
      </c>
      <c r="AN181" s="5">
        <f t="shared" si="37"/>
        <v>0</v>
      </c>
      <c r="AO181" s="5">
        <f t="shared" si="38"/>
        <v>0</v>
      </c>
      <c r="AP181" s="5">
        <f t="shared" si="39"/>
        <v>0</v>
      </c>
      <c r="AQ181" s="5">
        <f t="shared" si="40"/>
        <v>0</v>
      </c>
    </row>
    <row r="182" spans="1:43" x14ac:dyDescent="0.3">
      <c r="A182" s="71">
        <v>8405</v>
      </c>
      <c r="B182" s="73" t="s">
        <v>232</v>
      </c>
      <c r="C182" s="72">
        <v>4</v>
      </c>
      <c r="D182" s="72">
        <v>11</v>
      </c>
      <c r="E182" s="72">
        <v>20</v>
      </c>
      <c r="F182" s="72">
        <v>4</v>
      </c>
      <c r="G182" s="72">
        <v>5</v>
      </c>
      <c r="H182" s="72">
        <v>13</v>
      </c>
      <c r="I182" s="72">
        <v>5</v>
      </c>
      <c r="J182" s="72">
        <v>5</v>
      </c>
      <c r="K182" s="72">
        <v>12</v>
      </c>
      <c r="L182" s="72">
        <f t="shared" si="41"/>
        <v>34</v>
      </c>
      <c r="M182" s="72">
        <f t="shared" si="42"/>
        <v>45</v>
      </c>
      <c r="N182" s="111">
        <f t="shared" si="43"/>
        <v>0.75555555555555554</v>
      </c>
      <c r="Q182" s="5">
        <f t="shared" si="33"/>
        <v>0</v>
      </c>
      <c r="R182" s="5">
        <v>8405</v>
      </c>
      <c r="S182" s="5" t="s">
        <v>232</v>
      </c>
      <c r="T182" s="5">
        <v>4</v>
      </c>
      <c r="U182" s="5">
        <v>0</v>
      </c>
      <c r="V182" s="5">
        <v>5</v>
      </c>
      <c r="W182" s="5">
        <v>11</v>
      </c>
      <c r="X182" s="5">
        <v>4</v>
      </c>
      <c r="Y182" s="5">
        <v>0</v>
      </c>
      <c r="Z182" s="5">
        <v>4</v>
      </c>
      <c r="AA182" s="5">
        <v>5</v>
      </c>
      <c r="AB182" s="5">
        <v>5</v>
      </c>
      <c r="AC182" s="5">
        <v>0</v>
      </c>
      <c r="AD182" s="5">
        <v>2</v>
      </c>
      <c r="AE182" s="5">
        <v>5</v>
      </c>
      <c r="AF182" s="5">
        <f t="shared" si="34"/>
        <v>15</v>
      </c>
      <c r="AG182" s="5">
        <f t="shared" si="35"/>
        <v>9</v>
      </c>
      <c r="AH182" s="5">
        <f t="shared" si="36"/>
        <v>10</v>
      </c>
      <c r="AI182" s="5">
        <f t="shared" si="44"/>
        <v>20</v>
      </c>
      <c r="AJ182" s="5">
        <f t="shared" si="45"/>
        <v>13</v>
      </c>
      <c r="AK182" s="5">
        <f t="shared" si="46"/>
        <v>12</v>
      </c>
      <c r="AL182" s="5">
        <f t="shared" si="47"/>
        <v>34</v>
      </c>
      <c r="AM182" s="5">
        <f t="shared" si="48"/>
        <v>45</v>
      </c>
      <c r="AN182" s="5">
        <f t="shared" si="37"/>
        <v>0</v>
      </c>
      <c r="AO182" s="5">
        <f t="shared" si="38"/>
        <v>0</v>
      </c>
      <c r="AP182" s="5">
        <f t="shared" si="39"/>
        <v>0</v>
      </c>
      <c r="AQ182" s="5">
        <f t="shared" si="40"/>
        <v>0</v>
      </c>
    </row>
    <row r="183" spans="1:43" x14ac:dyDescent="0.3">
      <c r="A183" s="71">
        <v>8406</v>
      </c>
      <c r="B183" s="73" t="s">
        <v>411</v>
      </c>
      <c r="C183" s="72">
        <v>0</v>
      </c>
      <c r="D183" s="72">
        <v>7</v>
      </c>
      <c r="E183" s="72">
        <v>7</v>
      </c>
      <c r="F183" s="72">
        <v>2</v>
      </c>
      <c r="G183" s="72">
        <v>4</v>
      </c>
      <c r="H183" s="72">
        <v>11</v>
      </c>
      <c r="I183" s="72">
        <v>8</v>
      </c>
      <c r="J183" s="72">
        <v>1</v>
      </c>
      <c r="K183" s="72">
        <v>15</v>
      </c>
      <c r="L183" s="72">
        <f t="shared" si="41"/>
        <v>22</v>
      </c>
      <c r="M183" s="72">
        <f t="shared" si="42"/>
        <v>33</v>
      </c>
      <c r="N183" s="111">
        <f t="shared" si="43"/>
        <v>0.66666666666666663</v>
      </c>
      <c r="Q183" s="5">
        <f t="shared" si="33"/>
        <v>0</v>
      </c>
      <c r="R183" s="5">
        <v>8406</v>
      </c>
      <c r="S183" s="5" t="s">
        <v>411</v>
      </c>
      <c r="T183" s="5">
        <v>0</v>
      </c>
      <c r="U183" s="5">
        <v>0</v>
      </c>
      <c r="V183" s="5">
        <v>0</v>
      </c>
      <c r="W183" s="5">
        <v>7</v>
      </c>
      <c r="X183" s="5">
        <v>2</v>
      </c>
      <c r="Y183" s="5">
        <v>0</v>
      </c>
      <c r="Z183" s="5">
        <v>5</v>
      </c>
      <c r="AA183" s="5">
        <v>4</v>
      </c>
      <c r="AB183" s="5">
        <v>8</v>
      </c>
      <c r="AC183" s="5">
        <v>0</v>
      </c>
      <c r="AD183" s="5">
        <v>6</v>
      </c>
      <c r="AE183" s="5">
        <v>1</v>
      </c>
      <c r="AF183" s="5">
        <f t="shared" si="34"/>
        <v>7</v>
      </c>
      <c r="AG183" s="5">
        <f t="shared" si="35"/>
        <v>6</v>
      </c>
      <c r="AH183" s="5">
        <f t="shared" si="36"/>
        <v>9</v>
      </c>
      <c r="AI183" s="5">
        <f t="shared" si="44"/>
        <v>7</v>
      </c>
      <c r="AJ183" s="5">
        <f t="shared" si="45"/>
        <v>11</v>
      </c>
      <c r="AK183" s="5">
        <f t="shared" si="46"/>
        <v>15</v>
      </c>
      <c r="AL183" s="5">
        <f t="shared" si="47"/>
        <v>22</v>
      </c>
      <c r="AM183" s="5">
        <f t="shared" si="48"/>
        <v>33</v>
      </c>
      <c r="AN183" s="5">
        <f t="shared" si="37"/>
        <v>0</v>
      </c>
      <c r="AO183" s="5">
        <f t="shared" si="38"/>
        <v>0</v>
      </c>
      <c r="AP183" s="5">
        <f t="shared" si="39"/>
        <v>0</v>
      </c>
      <c r="AQ183" s="5">
        <f t="shared" si="40"/>
        <v>0</v>
      </c>
    </row>
    <row r="184" spans="1:43" x14ac:dyDescent="0.3">
      <c r="A184" s="71">
        <v>8407</v>
      </c>
      <c r="B184" s="73" t="s">
        <v>42</v>
      </c>
      <c r="C184" s="72">
        <v>2</v>
      </c>
      <c r="D184" s="72">
        <v>7</v>
      </c>
      <c r="E184" s="72">
        <v>11</v>
      </c>
      <c r="F184" s="72">
        <v>0</v>
      </c>
      <c r="G184" s="72">
        <v>3</v>
      </c>
      <c r="H184" s="72">
        <v>4</v>
      </c>
      <c r="I184" s="72">
        <v>1</v>
      </c>
      <c r="J184" s="72">
        <v>2</v>
      </c>
      <c r="K184" s="72">
        <v>5</v>
      </c>
      <c r="L184" s="72">
        <f t="shared" si="41"/>
        <v>15</v>
      </c>
      <c r="M184" s="72">
        <f t="shared" si="42"/>
        <v>20</v>
      </c>
      <c r="N184" s="111">
        <f t="shared" si="43"/>
        <v>0.75</v>
      </c>
      <c r="Q184" s="5">
        <f t="shared" si="33"/>
        <v>0</v>
      </c>
      <c r="R184" s="5">
        <v>8407</v>
      </c>
      <c r="S184" s="5" t="s">
        <v>42</v>
      </c>
      <c r="T184" s="5">
        <v>2</v>
      </c>
      <c r="U184" s="5">
        <v>0</v>
      </c>
      <c r="V184" s="5">
        <v>2</v>
      </c>
      <c r="W184" s="5">
        <v>7</v>
      </c>
      <c r="X184" s="5">
        <v>0</v>
      </c>
      <c r="Y184" s="5">
        <v>0</v>
      </c>
      <c r="Z184" s="5">
        <v>1</v>
      </c>
      <c r="AA184" s="5">
        <v>3</v>
      </c>
      <c r="AB184" s="5">
        <v>1</v>
      </c>
      <c r="AC184" s="5">
        <v>0</v>
      </c>
      <c r="AD184" s="5">
        <v>2</v>
      </c>
      <c r="AE184" s="5">
        <v>2</v>
      </c>
      <c r="AF184" s="5">
        <f t="shared" si="34"/>
        <v>9</v>
      </c>
      <c r="AG184" s="5">
        <f t="shared" si="35"/>
        <v>3</v>
      </c>
      <c r="AH184" s="5">
        <f t="shared" si="36"/>
        <v>3</v>
      </c>
      <c r="AI184" s="5">
        <f t="shared" si="44"/>
        <v>11</v>
      </c>
      <c r="AJ184" s="5">
        <f t="shared" si="45"/>
        <v>4</v>
      </c>
      <c r="AK184" s="5">
        <f t="shared" si="46"/>
        <v>5</v>
      </c>
      <c r="AL184" s="5">
        <f t="shared" si="47"/>
        <v>15</v>
      </c>
      <c r="AM184" s="5">
        <f t="shared" si="48"/>
        <v>20</v>
      </c>
      <c r="AN184" s="5">
        <f t="shared" si="37"/>
        <v>0</v>
      </c>
      <c r="AO184" s="5">
        <f t="shared" si="38"/>
        <v>0</v>
      </c>
      <c r="AP184" s="5">
        <f t="shared" si="39"/>
        <v>0</v>
      </c>
      <c r="AQ184" s="5">
        <f t="shared" si="40"/>
        <v>0</v>
      </c>
    </row>
    <row r="185" spans="1:43" x14ac:dyDescent="0.3">
      <c r="A185" s="71">
        <v>8408</v>
      </c>
      <c r="B185" s="73" t="s">
        <v>227</v>
      </c>
      <c r="C185" s="72">
        <v>3</v>
      </c>
      <c r="D185" s="72">
        <v>1</v>
      </c>
      <c r="E185" s="72">
        <v>11</v>
      </c>
      <c r="F185" s="72">
        <v>2</v>
      </c>
      <c r="G185" s="72">
        <v>1</v>
      </c>
      <c r="H185" s="72">
        <v>10</v>
      </c>
      <c r="I185" s="72">
        <v>0</v>
      </c>
      <c r="J185" s="72">
        <v>0</v>
      </c>
      <c r="K185" s="72">
        <v>1</v>
      </c>
      <c r="L185" s="72">
        <f t="shared" si="41"/>
        <v>7</v>
      </c>
      <c r="M185" s="72">
        <f t="shared" si="42"/>
        <v>22</v>
      </c>
      <c r="N185" s="111">
        <f t="shared" si="43"/>
        <v>0.31818181818181818</v>
      </c>
      <c r="Q185" s="5">
        <f t="shared" si="33"/>
        <v>0</v>
      </c>
      <c r="R185" s="5">
        <v>8408</v>
      </c>
      <c r="S185" s="5" t="s">
        <v>227</v>
      </c>
      <c r="T185" s="5">
        <v>3</v>
      </c>
      <c r="U185" s="5">
        <v>0</v>
      </c>
      <c r="V185" s="5">
        <v>7</v>
      </c>
      <c r="W185" s="5">
        <v>1</v>
      </c>
      <c r="X185" s="5">
        <v>2</v>
      </c>
      <c r="Y185" s="5">
        <v>0</v>
      </c>
      <c r="Z185" s="5">
        <v>7</v>
      </c>
      <c r="AA185" s="5">
        <v>1</v>
      </c>
      <c r="AB185" s="5">
        <v>0</v>
      </c>
      <c r="AC185" s="5">
        <v>0</v>
      </c>
      <c r="AD185" s="5">
        <v>1</v>
      </c>
      <c r="AE185" s="5">
        <v>0</v>
      </c>
      <c r="AF185" s="5">
        <f t="shared" si="34"/>
        <v>4</v>
      </c>
      <c r="AG185" s="5">
        <f t="shared" si="35"/>
        <v>3</v>
      </c>
      <c r="AH185" s="5">
        <f t="shared" si="36"/>
        <v>0</v>
      </c>
      <c r="AI185" s="5">
        <f t="shared" si="44"/>
        <v>11</v>
      </c>
      <c r="AJ185" s="5">
        <f t="shared" si="45"/>
        <v>10</v>
      </c>
      <c r="AK185" s="5">
        <f t="shared" si="46"/>
        <v>1</v>
      </c>
      <c r="AL185" s="5">
        <f t="shared" si="47"/>
        <v>7</v>
      </c>
      <c r="AM185" s="5">
        <f t="shared" si="48"/>
        <v>22</v>
      </c>
      <c r="AN185" s="5">
        <f t="shared" si="37"/>
        <v>0</v>
      </c>
      <c r="AO185" s="5">
        <f t="shared" si="38"/>
        <v>0</v>
      </c>
      <c r="AP185" s="5">
        <f t="shared" si="39"/>
        <v>0</v>
      </c>
      <c r="AQ185" s="5">
        <f t="shared" si="40"/>
        <v>0</v>
      </c>
    </row>
    <row r="186" spans="1:43" x14ac:dyDescent="0.3">
      <c r="A186" s="71">
        <v>8409</v>
      </c>
      <c r="B186" s="73" t="s">
        <v>412</v>
      </c>
      <c r="C186" s="72">
        <v>0</v>
      </c>
      <c r="D186" s="72">
        <v>5</v>
      </c>
      <c r="E186" s="72">
        <v>11</v>
      </c>
      <c r="F186" s="72">
        <v>0</v>
      </c>
      <c r="G186" s="72">
        <v>2</v>
      </c>
      <c r="H186" s="72">
        <v>4</v>
      </c>
      <c r="I186" s="72">
        <v>0</v>
      </c>
      <c r="J186" s="72">
        <v>3</v>
      </c>
      <c r="K186" s="72">
        <v>3</v>
      </c>
      <c r="L186" s="72">
        <f t="shared" si="41"/>
        <v>10</v>
      </c>
      <c r="M186" s="72">
        <f t="shared" si="42"/>
        <v>18</v>
      </c>
      <c r="N186" s="111">
        <f t="shared" si="43"/>
        <v>0.55555555555555558</v>
      </c>
      <c r="Q186" s="5">
        <f t="shared" si="33"/>
        <v>0</v>
      </c>
      <c r="R186" s="5">
        <v>8409</v>
      </c>
      <c r="S186" s="5" t="s">
        <v>412</v>
      </c>
      <c r="T186" s="5">
        <v>0</v>
      </c>
      <c r="U186" s="5">
        <v>0</v>
      </c>
      <c r="V186" s="5">
        <v>6</v>
      </c>
      <c r="W186" s="5">
        <v>5</v>
      </c>
      <c r="X186" s="5">
        <v>0</v>
      </c>
      <c r="Y186" s="5">
        <v>0</v>
      </c>
      <c r="Z186" s="5">
        <v>2</v>
      </c>
      <c r="AA186" s="5">
        <v>2</v>
      </c>
      <c r="AB186" s="5">
        <v>0</v>
      </c>
      <c r="AC186" s="5">
        <v>0</v>
      </c>
      <c r="AD186" s="5">
        <v>0</v>
      </c>
      <c r="AE186" s="5">
        <v>3</v>
      </c>
      <c r="AF186" s="5">
        <f t="shared" si="34"/>
        <v>5</v>
      </c>
      <c r="AG186" s="5">
        <f t="shared" si="35"/>
        <v>2</v>
      </c>
      <c r="AH186" s="5">
        <f t="shared" si="36"/>
        <v>3</v>
      </c>
      <c r="AI186" s="5">
        <f t="shared" si="44"/>
        <v>11</v>
      </c>
      <c r="AJ186" s="5">
        <f t="shared" si="45"/>
        <v>4</v>
      </c>
      <c r="AK186" s="5">
        <f t="shared" si="46"/>
        <v>3</v>
      </c>
      <c r="AL186" s="5">
        <f t="shared" si="47"/>
        <v>10</v>
      </c>
      <c r="AM186" s="5">
        <f t="shared" si="48"/>
        <v>18</v>
      </c>
      <c r="AN186" s="5">
        <f t="shared" si="37"/>
        <v>0</v>
      </c>
      <c r="AO186" s="5">
        <f t="shared" si="38"/>
        <v>0</v>
      </c>
      <c r="AP186" s="5">
        <f t="shared" si="39"/>
        <v>0</v>
      </c>
      <c r="AQ186" s="5">
        <f t="shared" si="40"/>
        <v>0</v>
      </c>
    </row>
    <row r="187" spans="1:43" x14ac:dyDescent="0.3">
      <c r="A187" s="71">
        <v>8410</v>
      </c>
      <c r="B187" s="73" t="s">
        <v>314</v>
      </c>
      <c r="C187" s="72">
        <v>2</v>
      </c>
      <c r="D187" s="72">
        <v>4</v>
      </c>
      <c r="E187" s="72">
        <v>7</v>
      </c>
      <c r="F187" s="72">
        <v>1</v>
      </c>
      <c r="G187" s="72">
        <v>2</v>
      </c>
      <c r="H187" s="72">
        <v>3</v>
      </c>
      <c r="I187" s="72">
        <v>0</v>
      </c>
      <c r="J187" s="72">
        <v>2</v>
      </c>
      <c r="K187" s="72">
        <v>2</v>
      </c>
      <c r="L187" s="72">
        <f t="shared" si="41"/>
        <v>11</v>
      </c>
      <c r="M187" s="72">
        <f t="shared" si="42"/>
        <v>12</v>
      </c>
      <c r="N187" s="111">
        <f t="shared" si="43"/>
        <v>0.91666666666666663</v>
      </c>
      <c r="Q187" s="5">
        <f t="shared" si="33"/>
        <v>0</v>
      </c>
      <c r="R187" s="5">
        <v>8410</v>
      </c>
      <c r="S187" s="5" t="s">
        <v>314</v>
      </c>
      <c r="T187" s="5">
        <v>2</v>
      </c>
      <c r="U187" s="5">
        <v>0</v>
      </c>
      <c r="V187" s="5">
        <v>1</v>
      </c>
      <c r="W187" s="5">
        <v>4</v>
      </c>
      <c r="X187" s="5">
        <v>1</v>
      </c>
      <c r="Y187" s="5">
        <v>0</v>
      </c>
      <c r="Z187" s="5">
        <v>0</v>
      </c>
      <c r="AA187" s="5">
        <v>2</v>
      </c>
      <c r="AB187" s="5">
        <v>0</v>
      </c>
      <c r="AC187" s="5">
        <v>0</v>
      </c>
      <c r="AD187" s="5">
        <v>0</v>
      </c>
      <c r="AE187" s="5">
        <v>2</v>
      </c>
      <c r="AF187" s="5">
        <f t="shared" si="34"/>
        <v>6</v>
      </c>
      <c r="AG187" s="5">
        <f t="shared" si="35"/>
        <v>3</v>
      </c>
      <c r="AH187" s="5">
        <f t="shared" si="36"/>
        <v>2</v>
      </c>
      <c r="AI187" s="5">
        <f t="shared" si="44"/>
        <v>7</v>
      </c>
      <c r="AJ187" s="5">
        <f t="shared" si="45"/>
        <v>3</v>
      </c>
      <c r="AK187" s="5">
        <f t="shared" si="46"/>
        <v>2</v>
      </c>
      <c r="AL187" s="5">
        <f t="shared" si="47"/>
        <v>11</v>
      </c>
      <c r="AM187" s="5">
        <f t="shared" si="48"/>
        <v>12</v>
      </c>
      <c r="AN187" s="5">
        <f t="shared" si="37"/>
        <v>0</v>
      </c>
      <c r="AO187" s="5">
        <f t="shared" si="38"/>
        <v>0</v>
      </c>
      <c r="AP187" s="5">
        <f t="shared" si="39"/>
        <v>0</v>
      </c>
      <c r="AQ187" s="5">
        <f t="shared" si="40"/>
        <v>0</v>
      </c>
    </row>
    <row r="188" spans="1:43" x14ac:dyDescent="0.3">
      <c r="A188" s="71">
        <v>8411</v>
      </c>
      <c r="B188" s="73" t="s">
        <v>252</v>
      </c>
      <c r="C188" s="72">
        <v>5</v>
      </c>
      <c r="D188" s="72">
        <v>2</v>
      </c>
      <c r="E188" s="72">
        <v>11</v>
      </c>
      <c r="F188" s="72">
        <v>1</v>
      </c>
      <c r="G188" s="72">
        <v>3</v>
      </c>
      <c r="H188" s="72">
        <v>4</v>
      </c>
      <c r="I188" s="72">
        <v>1</v>
      </c>
      <c r="J188" s="72">
        <v>4</v>
      </c>
      <c r="K188" s="72">
        <v>5</v>
      </c>
      <c r="L188" s="72">
        <f t="shared" si="41"/>
        <v>16</v>
      </c>
      <c r="M188" s="72">
        <f t="shared" si="42"/>
        <v>20</v>
      </c>
      <c r="N188" s="111">
        <f t="shared" si="43"/>
        <v>0.8</v>
      </c>
      <c r="Q188" s="5">
        <f t="shared" si="33"/>
        <v>0</v>
      </c>
      <c r="R188" s="5">
        <v>8411</v>
      </c>
      <c r="S188" s="5" t="s">
        <v>252</v>
      </c>
      <c r="T188" s="5">
        <v>5</v>
      </c>
      <c r="U188" s="5">
        <v>0</v>
      </c>
      <c r="V188" s="5">
        <v>4</v>
      </c>
      <c r="W188" s="5">
        <v>2</v>
      </c>
      <c r="X188" s="5">
        <v>1</v>
      </c>
      <c r="Y188" s="5">
        <v>0</v>
      </c>
      <c r="Z188" s="5">
        <v>0</v>
      </c>
      <c r="AA188" s="5">
        <v>3</v>
      </c>
      <c r="AB188" s="5">
        <v>1</v>
      </c>
      <c r="AC188" s="5">
        <v>0</v>
      </c>
      <c r="AD188" s="5">
        <v>0</v>
      </c>
      <c r="AE188" s="5">
        <v>4</v>
      </c>
      <c r="AF188" s="5">
        <f t="shared" si="34"/>
        <v>7</v>
      </c>
      <c r="AG188" s="5">
        <f t="shared" si="35"/>
        <v>4</v>
      </c>
      <c r="AH188" s="5">
        <f t="shared" si="36"/>
        <v>5</v>
      </c>
      <c r="AI188" s="5">
        <f t="shared" si="44"/>
        <v>11</v>
      </c>
      <c r="AJ188" s="5">
        <f t="shared" si="45"/>
        <v>4</v>
      </c>
      <c r="AK188" s="5">
        <f t="shared" si="46"/>
        <v>5</v>
      </c>
      <c r="AL188" s="5">
        <f t="shared" si="47"/>
        <v>16</v>
      </c>
      <c r="AM188" s="5">
        <f t="shared" si="48"/>
        <v>20</v>
      </c>
      <c r="AN188" s="5">
        <f t="shared" si="37"/>
        <v>0</v>
      </c>
      <c r="AO188" s="5">
        <f t="shared" si="38"/>
        <v>0</v>
      </c>
      <c r="AP188" s="5">
        <f t="shared" si="39"/>
        <v>0</v>
      </c>
      <c r="AQ188" s="5">
        <f t="shared" si="40"/>
        <v>0</v>
      </c>
    </row>
    <row r="189" spans="1:43" x14ac:dyDescent="0.3">
      <c r="A189" s="71">
        <v>8412</v>
      </c>
      <c r="B189" s="75" t="s">
        <v>111</v>
      </c>
      <c r="C189" s="72">
        <v>2</v>
      </c>
      <c r="D189" s="72">
        <v>7</v>
      </c>
      <c r="E189" s="72">
        <v>11</v>
      </c>
      <c r="F189" s="72">
        <v>2</v>
      </c>
      <c r="G189" s="72">
        <v>2</v>
      </c>
      <c r="H189" s="72">
        <v>4</v>
      </c>
      <c r="I189" s="72">
        <v>0</v>
      </c>
      <c r="J189" s="72">
        <v>1</v>
      </c>
      <c r="K189" s="72">
        <v>1</v>
      </c>
      <c r="L189" s="72">
        <f t="shared" si="41"/>
        <v>14</v>
      </c>
      <c r="M189" s="72">
        <f t="shared" si="42"/>
        <v>16</v>
      </c>
      <c r="N189" s="111">
        <f t="shared" si="43"/>
        <v>0.875</v>
      </c>
      <c r="Q189" s="5">
        <f t="shared" si="33"/>
        <v>0</v>
      </c>
      <c r="R189" s="5">
        <v>8412</v>
      </c>
      <c r="S189" s="5" t="s">
        <v>111</v>
      </c>
      <c r="T189" s="5">
        <v>2</v>
      </c>
      <c r="U189" s="5">
        <v>0</v>
      </c>
      <c r="V189" s="5">
        <v>2</v>
      </c>
      <c r="W189" s="5">
        <v>7</v>
      </c>
      <c r="X189" s="5">
        <v>2</v>
      </c>
      <c r="Y189" s="5">
        <v>0</v>
      </c>
      <c r="Z189" s="5">
        <v>0</v>
      </c>
      <c r="AA189" s="5">
        <v>2</v>
      </c>
      <c r="AB189" s="5">
        <v>0</v>
      </c>
      <c r="AC189" s="5">
        <v>0</v>
      </c>
      <c r="AD189" s="5">
        <v>0</v>
      </c>
      <c r="AE189" s="5">
        <v>1</v>
      </c>
      <c r="AF189" s="5">
        <f t="shared" si="34"/>
        <v>9</v>
      </c>
      <c r="AG189" s="5">
        <f t="shared" si="35"/>
        <v>4</v>
      </c>
      <c r="AH189" s="5">
        <f t="shared" si="36"/>
        <v>1</v>
      </c>
      <c r="AI189" s="5">
        <f t="shared" si="44"/>
        <v>11</v>
      </c>
      <c r="AJ189" s="5">
        <f t="shared" si="45"/>
        <v>4</v>
      </c>
      <c r="AK189" s="5">
        <f t="shared" si="46"/>
        <v>1</v>
      </c>
      <c r="AL189" s="5">
        <f t="shared" si="47"/>
        <v>14</v>
      </c>
      <c r="AM189" s="5">
        <f t="shared" si="48"/>
        <v>16</v>
      </c>
      <c r="AN189" s="5">
        <f t="shared" si="37"/>
        <v>0</v>
      </c>
      <c r="AO189" s="5">
        <f t="shared" si="38"/>
        <v>0</v>
      </c>
      <c r="AP189" s="5">
        <f t="shared" si="39"/>
        <v>0</v>
      </c>
      <c r="AQ189" s="5">
        <f t="shared" si="40"/>
        <v>0</v>
      </c>
    </row>
    <row r="190" spans="1:43" x14ac:dyDescent="0.3">
      <c r="A190" s="71">
        <v>8413</v>
      </c>
      <c r="B190" s="73" t="s">
        <v>359</v>
      </c>
      <c r="C190" s="72">
        <v>2</v>
      </c>
      <c r="D190" s="72">
        <v>4</v>
      </c>
      <c r="E190" s="72">
        <v>10</v>
      </c>
      <c r="F190" s="72">
        <v>0</v>
      </c>
      <c r="G190" s="72">
        <v>2</v>
      </c>
      <c r="H190" s="72">
        <v>3</v>
      </c>
      <c r="I190" s="72">
        <v>0</v>
      </c>
      <c r="J190" s="72">
        <v>3</v>
      </c>
      <c r="K190" s="72">
        <v>3</v>
      </c>
      <c r="L190" s="72">
        <f t="shared" si="41"/>
        <v>11</v>
      </c>
      <c r="M190" s="72">
        <f t="shared" si="42"/>
        <v>16</v>
      </c>
      <c r="N190" s="111">
        <f t="shared" si="43"/>
        <v>0.6875</v>
      </c>
      <c r="Q190" s="5">
        <f t="shared" si="33"/>
        <v>0</v>
      </c>
      <c r="R190" s="5">
        <v>8413</v>
      </c>
      <c r="S190" s="5" t="s">
        <v>359</v>
      </c>
      <c r="T190" s="5">
        <v>2</v>
      </c>
      <c r="U190" s="5">
        <v>0</v>
      </c>
      <c r="V190" s="5">
        <v>4</v>
      </c>
      <c r="W190" s="5">
        <v>4</v>
      </c>
      <c r="X190" s="5">
        <v>0</v>
      </c>
      <c r="Y190" s="5">
        <v>0</v>
      </c>
      <c r="Z190" s="5">
        <v>1</v>
      </c>
      <c r="AA190" s="5">
        <v>2</v>
      </c>
      <c r="AB190" s="5">
        <v>0</v>
      </c>
      <c r="AC190" s="5">
        <v>0</v>
      </c>
      <c r="AD190" s="5">
        <v>0</v>
      </c>
      <c r="AE190" s="5">
        <v>3</v>
      </c>
      <c r="AF190" s="5">
        <f t="shared" si="34"/>
        <v>6</v>
      </c>
      <c r="AG190" s="5">
        <f t="shared" si="35"/>
        <v>2</v>
      </c>
      <c r="AH190" s="5">
        <f t="shared" si="36"/>
        <v>3</v>
      </c>
      <c r="AI190" s="5">
        <f t="shared" si="44"/>
        <v>10</v>
      </c>
      <c r="AJ190" s="5">
        <f t="shared" si="45"/>
        <v>3</v>
      </c>
      <c r="AK190" s="5">
        <f t="shared" si="46"/>
        <v>3</v>
      </c>
      <c r="AL190" s="5">
        <f t="shared" si="47"/>
        <v>11</v>
      </c>
      <c r="AM190" s="5">
        <f t="shared" si="48"/>
        <v>16</v>
      </c>
      <c r="AN190" s="5">
        <f t="shared" si="37"/>
        <v>0</v>
      </c>
      <c r="AO190" s="5">
        <f t="shared" si="38"/>
        <v>0</v>
      </c>
      <c r="AP190" s="5">
        <f t="shared" si="39"/>
        <v>0</v>
      </c>
      <c r="AQ190" s="5">
        <f t="shared" si="40"/>
        <v>0</v>
      </c>
    </row>
    <row r="191" spans="1:43" x14ac:dyDescent="0.3">
      <c r="A191" s="71">
        <v>8414</v>
      </c>
      <c r="B191" s="73" t="s">
        <v>316</v>
      </c>
      <c r="C191" s="72">
        <v>1</v>
      </c>
      <c r="D191" s="72">
        <v>6</v>
      </c>
      <c r="E191" s="72">
        <v>8</v>
      </c>
      <c r="F191" s="72">
        <v>0</v>
      </c>
      <c r="G191" s="72">
        <v>4</v>
      </c>
      <c r="H191" s="72">
        <v>6</v>
      </c>
      <c r="I191" s="72">
        <v>1</v>
      </c>
      <c r="J191" s="72">
        <v>1</v>
      </c>
      <c r="K191" s="72">
        <v>3</v>
      </c>
      <c r="L191" s="72">
        <f t="shared" si="41"/>
        <v>13</v>
      </c>
      <c r="M191" s="72">
        <f t="shared" si="42"/>
        <v>17</v>
      </c>
      <c r="N191" s="111">
        <f t="shared" si="43"/>
        <v>0.76470588235294112</v>
      </c>
      <c r="Q191" s="5">
        <f t="shared" si="33"/>
        <v>0</v>
      </c>
      <c r="R191" s="5">
        <v>8414</v>
      </c>
      <c r="S191" s="5" t="s">
        <v>316</v>
      </c>
      <c r="T191" s="5">
        <v>1</v>
      </c>
      <c r="U191" s="5">
        <v>0</v>
      </c>
      <c r="V191" s="5">
        <v>1</v>
      </c>
      <c r="W191" s="5">
        <v>6</v>
      </c>
      <c r="X191" s="5">
        <v>0</v>
      </c>
      <c r="Y191" s="5">
        <v>0</v>
      </c>
      <c r="Z191" s="5">
        <v>2</v>
      </c>
      <c r="AA191" s="5">
        <v>4</v>
      </c>
      <c r="AB191" s="5">
        <v>1</v>
      </c>
      <c r="AC191" s="5">
        <v>0</v>
      </c>
      <c r="AD191" s="5">
        <v>1</v>
      </c>
      <c r="AE191" s="5">
        <v>1</v>
      </c>
      <c r="AF191" s="5">
        <f t="shared" si="34"/>
        <v>7</v>
      </c>
      <c r="AG191" s="5">
        <f t="shared" si="35"/>
        <v>4</v>
      </c>
      <c r="AH191" s="5">
        <f t="shared" si="36"/>
        <v>2</v>
      </c>
      <c r="AI191" s="5">
        <f t="shared" si="44"/>
        <v>8</v>
      </c>
      <c r="AJ191" s="5">
        <f t="shared" si="45"/>
        <v>6</v>
      </c>
      <c r="AK191" s="5">
        <f t="shared" si="46"/>
        <v>3</v>
      </c>
      <c r="AL191" s="5">
        <f t="shared" si="47"/>
        <v>13</v>
      </c>
      <c r="AM191" s="5">
        <f t="shared" si="48"/>
        <v>17</v>
      </c>
      <c r="AN191" s="5">
        <f t="shared" si="37"/>
        <v>0</v>
      </c>
      <c r="AO191" s="5">
        <f t="shared" si="38"/>
        <v>0</v>
      </c>
      <c r="AP191" s="5">
        <f t="shared" si="39"/>
        <v>0</v>
      </c>
      <c r="AQ191" s="5">
        <f t="shared" si="40"/>
        <v>0</v>
      </c>
    </row>
    <row r="192" spans="1:43" x14ac:dyDescent="0.3">
      <c r="A192" s="71">
        <v>8415</v>
      </c>
      <c r="B192" s="73" t="s">
        <v>422</v>
      </c>
      <c r="C192" s="72">
        <v>2</v>
      </c>
      <c r="D192" s="72">
        <v>5</v>
      </c>
      <c r="E192" s="72">
        <v>8</v>
      </c>
      <c r="F192" s="72">
        <v>0</v>
      </c>
      <c r="G192" s="72">
        <v>4</v>
      </c>
      <c r="H192" s="72">
        <v>5</v>
      </c>
      <c r="I192" s="72">
        <v>0</v>
      </c>
      <c r="J192" s="72">
        <v>3</v>
      </c>
      <c r="K192" s="72">
        <v>6</v>
      </c>
      <c r="L192" s="72">
        <f t="shared" si="41"/>
        <v>14</v>
      </c>
      <c r="M192" s="72">
        <f t="shared" si="42"/>
        <v>19</v>
      </c>
      <c r="N192" s="111">
        <f t="shared" si="43"/>
        <v>0.73684210526315785</v>
      </c>
      <c r="Q192" s="5">
        <f t="shared" si="33"/>
        <v>0</v>
      </c>
      <c r="R192" s="5">
        <v>8415</v>
      </c>
      <c r="S192" s="5" t="s">
        <v>422</v>
      </c>
      <c r="T192" s="5">
        <v>2</v>
      </c>
      <c r="U192" s="5">
        <v>0</v>
      </c>
      <c r="V192" s="5">
        <v>1</v>
      </c>
      <c r="W192" s="5">
        <v>5</v>
      </c>
      <c r="X192" s="5">
        <v>0</v>
      </c>
      <c r="Y192" s="5">
        <v>0</v>
      </c>
      <c r="Z192" s="5">
        <v>1</v>
      </c>
      <c r="AA192" s="5">
        <v>4</v>
      </c>
      <c r="AB192" s="5">
        <v>0</v>
      </c>
      <c r="AC192" s="5">
        <v>0</v>
      </c>
      <c r="AD192" s="5">
        <v>3</v>
      </c>
      <c r="AE192" s="5">
        <v>3</v>
      </c>
      <c r="AF192" s="5">
        <f t="shared" si="34"/>
        <v>7</v>
      </c>
      <c r="AG192" s="5">
        <f t="shared" si="35"/>
        <v>4</v>
      </c>
      <c r="AH192" s="5">
        <f t="shared" si="36"/>
        <v>3</v>
      </c>
      <c r="AI192" s="5">
        <f t="shared" si="44"/>
        <v>8</v>
      </c>
      <c r="AJ192" s="5">
        <f t="shared" si="45"/>
        <v>5</v>
      </c>
      <c r="AK192" s="5">
        <f t="shared" si="46"/>
        <v>6</v>
      </c>
      <c r="AL192" s="5">
        <f t="shared" si="47"/>
        <v>14</v>
      </c>
      <c r="AM192" s="5">
        <f t="shared" si="48"/>
        <v>19</v>
      </c>
      <c r="AN192" s="5">
        <f t="shared" si="37"/>
        <v>0</v>
      </c>
      <c r="AO192" s="5">
        <f t="shared" si="38"/>
        <v>0</v>
      </c>
      <c r="AP192" s="5">
        <f t="shared" si="39"/>
        <v>0</v>
      </c>
      <c r="AQ192" s="5">
        <f t="shared" si="40"/>
        <v>0</v>
      </c>
    </row>
    <row r="193" spans="1:43" x14ac:dyDescent="0.3">
      <c r="A193" s="71">
        <v>8416</v>
      </c>
      <c r="B193" s="75" t="s">
        <v>86</v>
      </c>
      <c r="C193" s="72">
        <v>2</v>
      </c>
      <c r="D193" s="72">
        <v>9</v>
      </c>
      <c r="E193" s="72">
        <v>13</v>
      </c>
      <c r="F193" s="72">
        <v>0</v>
      </c>
      <c r="G193" s="72">
        <v>6</v>
      </c>
      <c r="H193" s="72">
        <v>6</v>
      </c>
      <c r="I193" s="72">
        <v>4</v>
      </c>
      <c r="J193" s="72">
        <v>6</v>
      </c>
      <c r="K193" s="72">
        <v>11</v>
      </c>
      <c r="L193" s="72">
        <f t="shared" si="41"/>
        <v>27</v>
      </c>
      <c r="M193" s="72">
        <f t="shared" si="42"/>
        <v>30</v>
      </c>
      <c r="N193" s="111">
        <f t="shared" si="43"/>
        <v>0.9</v>
      </c>
      <c r="Q193" s="5">
        <f t="shared" si="33"/>
        <v>0</v>
      </c>
      <c r="R193" s="5">
        <v>8416</v>
      </c>
      <c r="S193" s="5" t="s">
        <v>86</v>
      </c>
      <c r="T193" s="5">
        <v>2</v>
      </c>
      <c r="U193" s="5">
        <v>0</v>
      </c>
      <c r="V193" s="5">
        <v>2</v>
      </c>
      <c r="W193" s="5">
        <v>9</v>
      </c>
      <c r="X193" s="5">
        <v>0</v>
      </c>
      <c r="Y193" s="5">
        <v>0</v>
      </c>
      <c r="Z193" s="5">
        <v>0</v>
      </c>
      <c r="AA193" s="5">
        <v>6</v>
      </c>
      <c r="AB193" s="5">
        <v>4</v>
      </c>
      <c r="AC193" s="5">
        <v>0</v>
      </c>
      <c r="AD193" s="5">
        <v>1</v>
      </c>
      <c r="AE193" s="5">
        <v>6</v>
      </c>
      <c r="AF193" s="5">
        <f t="shared" si="34"/>
        <v>11</v>
      </c>
      <c r="AG193" s="5">
        <f t="shared" si="35"/>
        <v>6</v>
      </c>
      <c r="AH193" s="5">
        <f t="shared" si="36"/>
        <v>10</v>
      </c>
      <c r="AI193" s="5">
        <f t="shared" si="44"/>
        <v>13</v>
      </c>
      <c r="AJ193" s="5">
        <f t="shared" si="45"/>
        <v>6</v>
      </c>
      <c r="AK193" s="5">
        <f t="shared" si="46"/>
        <v>11</v>
      </c>
      <c r="AL193" s="5">
        <f t="shared" si="47"/>
        <v>27</v>
      </c>
      <c r="AM193" s="5">
        <f t="shared" si="48"/>
        <v>30</v>
      </c>
      <c r="AN193" s="5">
        <f t="shared" si="37"/>
        <v>0</v>
      </c>
      <c r="AO193" s="5">
        <f t="shared" si="38"/>
        <v>0</v>
      </c>
      <c r="AP193" s="5">
        <f t="shared" si="39"/>
        <v>0</v>
      </c>
      <c r="AQ193" s="5">
        <f t="shared" si="40"/>
        <v>0</v>
      </c>
    </row>
    <row r="194" spans="1:43" x14ac:dyDescent="0.3">
      <c r="A194" s="71">
        <v>8417</v>
      </c>
      <c r="B194" s="73" t="s">
        <v>421</v>
      </c>
      <c r="C194" s="72">
        <v>1</v>
      </c>
      <c r="D194" s="72">
        <v>2</v>
      </c>
      <c r="E194" s="72">
        <v>5</v>
      </c>
      <c r="F194" s="72">
        <v>1</v>
      </c>
      <c r="G194" s="72">
        <v>2</v>
      </c>
      <c r="H194" s="72">
        <v>3</v>
      </c>
      <c r="I194" s="72">
        <v>0</v>
      </c>
      <c r="J194" s="72">
        <v>1</v>
      </c>
      <c r="K194" s="72">
        <v>1</v>
      </c>
      <c r="L194" s="72">
        <f t="shared" si="41"/>
        <v>7</v>
      </c>
      <c r="M194" s="72">
        <f t="shared" si="42"/>
        <v>9</v>
      </c>
      <c r="N194" s="111">
        <f t="shared" si="43"/>
        <v>0.77777777777777779</v>
      </c>
      <c r="Q194" s="5">
        <f t="shared" si="33"/>
        <v>0</v>
      </c>
      <c r="R194" s="5">
        <v>8417</v>
      </c>
      <c r="S194" s="5" t="s">
        <v>421</v>
      </c>
      <c r="T194" s="5">
        <v>1</v>
      </c>
      <c r="U194" s="5">
        <v>0</v>
      </c>
      <c r="V194" s="5">
        <v>2</v>
      </c>
      <c r="W194" s="5">
        <v>2</v>
      </c>
      <c r="X194" s="5">
        <v>1</v>
      </c>
      <c r="Y194" s="5">
        <v>0</v>
      </c>
      <c r="Z194" s="5">
        <v>0</v>
      </c>
      <c r="AA194" s="5">
        <v>2</v>
      </c>
      <c r="AB194" s="5">
        <v>0</v>
      </c>
      <c r="AC194" s="5">
        <v>0</v>
      </c>
      <c r="AD194" s="5">
        <v>0</v>
      </c>
      <c r="AE194" s="5">
        <v>1</v>
      </c>
      <c r="AF194" s="5">
        <f t="shared" si="34"/>
        <v>3</v>
      </c>
      <c r="AG194" s="5">
        <f t="shared" si="35"/>
        <v>3</v>
      </c>
      <c r="AH194" s="5">
        <f t="shared" si="36"/>
        <v>1</v>
      </c>
      <c r="AI194" s="5">
        <f t="shared" si="44"/>
        <v>5</v>
      </c>
      <c r="AJ194" s="5">
        <f t="shared" si="45"/>
        <v>3</v>
      </c>
      <c r="AK194" s="5">
        <f t="shared" si="46"/>
        <v>1</v>
      </c>
      <c r="AL194" s="5">
        <f t="shared" si="47"/>
        <v>7</v>
      </c>
      <c r="AM194" s="5">
        <f t="shared" si="48"/>
        <v>9</v>
      </c>
      <c r="AN194" s="5">
        <f t="shared" si="37"/>
        <v>0</v>
      </c>
      <c r="AO194" s="5">
        <f t="shared" si="38"/>
        <v>0</v>
      </c>
      <c r="AP194" s="5">
        <f t="shared" si="39"/>
        <v>0</v>
      </c>
      <c r="AQ194" s="5">
        <f t="shared" si="40"/>
        <v>0</v>
      </c>
    </row>
    <row r="195" spans="1:43" x14ac:dyDescent="0.3">
      <c r="A195" s="71">
        <v>8418</v>
      </c>
      <c r="B195" s="75" t="s">
        <v>74</v>
      </c>
      <c r="C195" s="72">
        <v>3</v>
      </c>
      <c r="D195" s="72">
        <v>4</v>
      </c>
      <c r="E195" s="72">
        <v>8</v>
      </c>
      <c r="F195" s="72">
        <v>4</v>
      </c>
      <c r="G195" s="72">
        <v>1</v>
      </c>
      <c r="H195" s="72">
        <v>6</v>
      </c>
      <c r="I195" s="72">
        <v>0</v>
      </c>
      <c r="J195" s="72">
        <v>0</v>
      </c>
      <c r="K195" s="72">
        <v>1</v>
      </c>
      <c r="L195" s="72">
        <f t="shared" si="41"/>
        <v>12</v>
      </c>
      <c r="M195" s="72">
        <f t="shared" si="42"/>
        <v>15</v>
      </c>
      <c r="N195" s="111">
        <f t="shared" si="43"/>
        <v>0.8</v>
      </c>
      <c r="Q195" s="5">
        <f t="shared" si="33"/>
        <v>0</v>
      </c>
      <c r="R195" s="5">
        <v>8418</v>
      </c>
      <c r="S195" s="5" t="s">
        <v>74</v>
      </c>
      <c r="T195" s="5">
        <v>3</v>
      </c>
      <c r="U195" s="5">
        <v>0</v>
      </c>
      <c r="V195" s="5">
        <v>1</v>
      </c>
      <c r="W195" s="5">
        <v>4</v>
      </c>
      <c r="X195" s="5">
        <v>4</v>
      </c>
      <c r="Y195" s="5">
        <v>0</v>
      </c>
      <c r="Z195" s="5">
        <v>1</v>
      </c>
      <c r="AA195" s="5">
        <v>1</v>
      </c>
      <c r="AB195" s="5">
        <v>0</v>
      </c>
      <c r="AC195" s="5">
        <v>0</v>
      </c>
      <c r="AD195" s="5">
        <v>1</v>
      </c>
      <c r="AE195" s="5">
        <v>0</v>
      </c>
      <c r="AF195" s="5">
        <f t="shared" si="34"/>
        <v>7</v>
      </c>
      <c r="AG195" s="5">
        <f t="shared" si="35"/>
        <v>5</v>
      </c>
      <c r="AH195" s="5">
        <f t="shared" si="36"/>
        <v>0</v>
      </c>
      <c r="AI195" s="5">
        <f t="shared" si="44"/>
        <v>8</v>
      </c>
      <c r="AJ195" s="5">
        <f t="shared" si="45"/>
        <v>6</v>
      </c>
      <c r="AK195" s="5">
        <f t="shared" si="46"/>
        <v>1</v>
      </c>
      <c r="AL195" s="5">
        <f t="shared" si="47"/>
        <v>12</v>
      </c>
      <c r="AM195" s="5">
        <f t="shared" si="48"/>
        <v>15</v>
      </c>
      <c r="AN195" s="5">
        <f t="shared" si="37"/>
        <v>0</v>
      </c>
      <c r="AO195" s="5">
        <f t="shared" si="38"/>
        <v>0</v>
      </c>
      <c r="AP195" s="5">
        <f t="shared" si="39"/>
        <v>0</v>
      </c>
      <c r="AQ195" s="5">
        <f t="shared" si="40"/>
        <v>0</v>
      </c>
    </row>
    <row r="196" spans="1:43" x14ac:dyDescent="0.3">
      <c r="A196" s="71">
        <v>8419</v>
      </c>
      <c r="B196" s="75" t="s">
        <v>360</v>
      </c>
      <c r="C196" s="72">
        <v>0</v>
      </c>
      <c r="D196" s="72">
        <v>4</v>
      </c>
      <c r="E196" s="72">
        <v>5</v>
      </c>
      <c r="F196" s="72">
        <v>1</v>
      </c>
      <c r="G196" s="72">
        <v>5</v>
      </c>
      <c r="H196" s="72">
        <v>7</v>
      </c>
      <c r="I196" s="72">
        <v>2</v>
      </c>
      <c r="J196" s="72">
        <v>6</v>
      </c>
      <c r="K196" s="72">
        <v>10</v>
      </c>
      <c r="L196" s="72">
        <f t="shared" si="41"/>
        <v>18</v>
      </c>
      <c r="M196" s="72">
        <f t="shared" si="42"/>
        <v>22</v>
      </c>
      <c r="N196" s="111">
        <f t="shared" si="43"/>
        <v>0.81818181818181823</v>
      </c>
      <c r="Q196" s="5">
        <f t="shared" ref="Q196:Q259" si="49">(S196=B196)-1</f>
        <v>0</v>
      </c>
      <c r="R196" s="5">
        <v>8419</v>
      </c>
      <c r="S196" s="5" t="s">
        <v>360</v>
      </c>
      <c r="T196" s="5">
        <v>0</v>
      </c>
      <c r="U196" s="5">
        <v>0</v>
      </c>
      <c r="V196" s="5">
        <v>1</v>
      </c>
      <c r="W196" s="5">
        <v>4</v>
      </c>
      <c r="X196" s="5">
        <v>1</v>
      </c>
      <c r="Y196" s="5">
        <v>0</v>
      </c>
      <c r="Z196" s="5">
        <v>1</v>
      </c>
      <c r="AA196" s="5">
        <v>5</v>
      </c>
      <c r="AB196" s="5">
        <v>2</v>
      </c>
      <c r="AC196" s="5">
        <v>0</v>
      </c>
      <c r="AD196" s="5">
        <v>2</v>
      </c>
      <c r="AE196" s="5">
        <v>6</v>
      </c>
      <c r="AF196" s="5">
        <f t="shared" ref="AF196:AF259" si="50">+T196+W196</f>
        <v>4</v>
      </c>
      <c r="AG196" s="5">
        <f t="shared" ref="AG196:AG259" si="51">+X196+AA196</f>
        <v>6</v>
      </c>
      <c r="AH196" s="5">
        <f t="shared" ref="AH196:AH259" si="52">+AB196+AE196</f>
        <v>8</v>
      </c>
      <c r="AI196" s="5">
        <f t="shared" si="44"/>
        <v>5</v>
      </c>
      <c r="AJ196" s="5">
        <f t="shared" si="45"/>
        <v>7</v>
      </c>
      <c r="AK196" s="5">
        <f t="shared" si="46"/>
        <v>10</v>
      </c>
      <c r="AL196" s="5">
        <f t="shared" si="47"/>
        <v>18</v>
      </c>
      <c r="AM196" s="5">
        <f t="shared" si="48"/>
        <v>22</v>
      </c>
      <c r="AN196" s="5">
        <f t="shared" ref="AN196:AN259" si="53">+L196-AL196</f>
        <v>0</v>
      </c>
      <c r="AO196" s="5">
        <f t="shared" ref="AO196:AO259" si="54">+AM196-M196</f>
        <v>0</v>
      </c>
      <c r="AP196" s="5">
        <f t="shared" ref="AP196:AP259" si="55">+AL196-L196</f>
        <v>0</v>
      </c>
      <c r="AQ196" s="5">
        <f t="shared" ref="AQ196:AQ259" si="56">+AM196-M196</f>
        <v>0</v>
      </c>
    </row>
    <row r="197" spans="1:43" x14ac:dyDescent="0.3">
      <c r="A197" s="71">
        <v>8420</v>
      </c>
      <c r="B197" s="73" t="s">
        <v>44</v>
      </c>
      <c r="C197" s="72">
        <v>1</v>
      </c>
      <c r="D197" s="72">
        <v>5</v>
      </c>
      <c r="E197" s="72">
        <v>11</v>
      </c>
      <c r="F197" s="72">
        <v>2</v>
      </c>
      <c r="G197" s="72">
        <v>1</v>
      </c>
      <c r="H197" s="72">
        <v>6</v>
      </c>
      <c r="I197" s="72">
        <v>2</v>
      </c>
      <c r="J197" s="72">
        <v>1</v>
      </c>
      <c r="K197" s="72">
        <v>3</v>
      </c>
      <c r="L197" s="72">
        <f t="shared" ref="L197:L260" si="57">C197+D197+F197+G197+I197+J197</f>
        <v>12</v>
      </c>
      <c r="M197" s="72">
        <f t="shared" ref="M197:M260" si="58">E197+H197+K197</f>
        <v>20</v>
      </c>
      <c r="N197" s="111">
        <f t="shared" ref="N197:N260" si="59">L197/M197</f>
        <v>0.6</v>
      </c>
      <c r="Q197" s="5">
        <f t="shared" si="49"/>
        <v>-1</v>
      </c>
      <c r="R197" s="5">
        <v>8420</v>
      </c>
      <c r="S197" s="5" t="s">
        <v>361</v>
      </c>
      <c r="T197" s="5">
        <v>1</v>
      </c>
      <c r="U197" s="5">
        <v>1</v>
      </c>
      <c r="V197" s="5">
        <v>4</v>
      </c>
      <c r="W197" s="5">
        <v>5</v>
      </c>
      <c r="X197" s="5">
        <v>2</v>
      </c>
      <c r="Y197" s="5">
        <v>0</v>
      </c>
      <c r="Z197" s="5">
        <v>3</v>
      </c>
      <c r="AA197" s="5">
        <v>1</v>
      </c>
      <c r="AB197" s="5">
        <v>2</v>
      </c>
      <c r="AC197" s="5">
        <v>0</v>
      </c>
      <c r="AD197" s="5">
        <v>0</v>
      </c>
      <c r="AE197" s="5">
        <v>1</v>
      </c>
      <c r="AF197" s="5">
        <f t="shared" si="50"/>
        <v>6</v>
      </c>
      <c r="AG197" s="5">
        <f t="shared" si="51"/>
        <v>3</v>
      </c>
      <c r="AH197" s="5">
        <f t="shared" si="52"/>
        <v>3</v>
      </c>
      <c r="AI197" s="5">
        <f t="shared" ref="AI197:AI260" si="60">+T197+U197+V197+W197</f>
        <v>11</v>
      </c>
      <c r="AJ197" s="5">
        <f t="shared" ref="AJ197:AJ260" si="61">+X197+Y197+Z197+AA197</f>
        <v>6</v>
      </c>
      <c r="AK197" s="5">
        <f t="shared" ref="AK197:AK260" si="62">+AB197+AC197+AD197+AE197</f>
        <v>3</v>
      </c>
      <c r="AL197" s="5">
        <f t="shared" ref="AL197:AL260" si="63">+AF197+AG197+AH197</f>
        <v>12</v>
      </c>
      <c r="AM197" s="5">
        <f t="shared" ref="AM197:AM260" si="64">+AI197+AJ197+AK197</f>
        <v>20</v>
      </c>
      <c r="AN197" s="5">
        <f t="shared" si="53"/>
        <v>0</v>
      </c>
      <c r="AO197" s="5">
        <f t="shared" si="54"/>
        <v>0</v>
      </c>
      <c r="AP197" s="5">
        <f t="shared" si="55"/>
        <v>0</v>
      </c>
      <c r="AQ197" s="5">
        <f t="shared" si="56"/>
        <v>0</v>
      </c>
    </row>
    <row r="198" spans="1:43" x14ac:dyDescent="0.3">
      <c r="A198" s="71">
        <v>8421</v>
      </c>
      <c r="B198" s="75" t="s">
        <v>320</v>
      </c>
      <c r="C198" s="72">
        <v>3</v>
      </c>
      <c r="D198" s="72">
        <v>6</v>
      </c>
      <c r="E198" s="72">
        <v>11</v>
      </c>
      <c r="F198" s="72">
        <v>0</v>
      </c>
      <c r="G198" s="72">
        <v>3</v>
      </c>
      <c r="H198" s="72">
        <v>4</v>
      </c>
      <c r="I198" s="72">
        <v>1</v>
      </c>
      <c r="J198" s="72">
        <v>1</v>
      </c>
      <c r="K198" s="72">
        <v>3</v>
      </c>
      <c r="L198" s="72">
        <f t="shared" si="57"/>
        <v>14</v>
      </c>
      <c r="M198" s="72">
        <f t="shared" si="58"/>
        <v>18</v>
      </c>
      <c r="N198" s="111">
        <f t="shared" si="59"/>
        <v>0.77777777777777779</v>
      </c>
      <c r="Q198" s="5">
        <f t="shared" si="49"/>
        <v>0</v>
      </c>
      <c r="R198" s="5">
        <v>8421</v>
      </c>
      <c r="S198" s="5" t="s">
        <v>320</v>
      </c>
      <c r="T198" s="5">
        <v>3</v>
      </c>
      <c r="U198" s="5">
        <v>0</v>
      </c>
      <c r="V198" s="5">
        <v>2</v>
      </c>
      <c r="W198" s="5">
        <v>6</v>
      </c>
      <c r="X198" s="5">
        <v>0</v>
      </c>
      <c r="Y198" s="5">
        <v>0</v>
      </c>
      <c r="Z198" s="5">
        <v>1</v>
      </c>
      <c r="AA198" s="5">
        <v>3</v>
      </c>
      <c r="AB198" s="5">
        <v>1</v>
      </c>
      <c r="AC198" s="5">
        <v>0</v>
      </c>
      <c r="AD198" s="5">
        <v>1</v>
      </c>
      <c r="AE198" s="5">
        <v>1</v>
      </c>
      <c r="AF198" s="5">
        <f t="shared" si="50"/>
        <v>9</v>
      </c>
      <c r="AG198" s="5">
        <f t="shared" si="51"/>
        <v>3</v>
      </c>
      <c r="AH198" s="5">
        <f t="shared" si="52"/>
        <v>2</v>
      </c>
      <c r="AI198" s="5">
        <f t="shared" si="60"/>
        <v>11</v>
      </c>
      <c r="AJ198" s="5">
        <f t="shared" si="61"/>
        <v>4</v>
      </c>
      <c r="AK198" s="5">
        <f t="shared" si="62"/>
        <v>3</v>
      </c>
      <c r="AL198" s="5">
        <f t="shared" si="63"/>
        <v>14</v>
      </c>
      <c r="AM198" s="5">
        <f t="shared" si="64"/>
        <v>18</v>
      </c>
      <c r="AN198" s="5">
        <f t="shared" si="53"/>
        <v>0</v>
      </c>
      <c r="AO198" s="5">
        <f t="shared" si="54"/>
        <v>0</v>
      </c>
      <c r="AP198" s="5">
        <f t="shared" si="55"/>
        <v>0</v>
      </c>
      <c r="AQ198" s="5">
        <f t="shared" si="56"/>
        <v>0</v>
      </c>
    </row>
    <row r="199" spans="1:43" x14ac:dyDescent="0.3">
      <c r="A199" s="71">
        <v>9101</v>
      </c>
      <c r="B199" s="73" t="s">
        <v>87</v>
      </c>
      <c r="C199" s="72">
        <v>2</v>
      </c>
      <c r="D199" s="72">
        <v>21</v>
      </c>
      <c r="E199" s="72">
        <v>30</v>
      </c>
      <c r="F199" s="72">
        <v>3</v>
      </c>
      <c r="G199" s="72">
        <v>15</v>
      </c>
      <c r="H199" s="72">
        <v>22</v>
      </c>
      <c r="I199" s="72">
        <v>8</v>
      </c>
      <c r="J199" s="72">
        <v>14</v>
      </c>
      <c r="K199" s="72">
        <v>24</v>
      </c>
      <c r="L199" s="72">
        <f t="shared" si="57"/>
        <v>63</v>
      </c>
      <c r="M199" s="72">
        <f t="shared" si="58"/>
        <v>76</v>
      </c>
      <c r="N199" s="111">
        <f t="shared" si="59"/>
        <v>0.82894736842105265</v>
      </c>
      <c r="Q199" s="5">
        <f t="shared" si="49"/>
        <v>0</v>
      </c>
      <c r="R199" s="5">
        <v>9101</v>
      </c>
      <c r="S199" s="5" t="s">
        <v>87</v>
      </c>
      <c r="T199" s="5">
        <v>2</v>
      </c>
      <c r="U199" s="5">
        <v>0</v>
      </c>
      <c r="V199" s="5">
        <v>7</v>
      </c>
      <c r="W199" s="5">
        <v>21</v>
      </c>
      <c r="X199" s="5">
        <v>3</v>
      </c>
      <c r="Y199" s="5">
        <v>0</v>
      </c>
      <c r="Z199" s="5">
        <v>4</v>
      </c>
      <c r="AA199" s="5">
        <v>15</v>
      </c>
      <c r="AB199" s="5">
        <v>8</v>
      </c>
      <c r="AC199" s="5">
        <v>0</v>
      </c>
      <c r="AD199" s="5">
        <v>2</v>
      </c>
      <c r="AE199" s="5">
        <v>14</v>
      </c>
      <c r="AF199" s="5">
        <f t="shared" si="50"/>
        <v>23</v>
      </c>
      <c r="AG199" s="5">
        <f t="shared" si="51"/>
        <v>18</v>
      </c>
      <c r="AH199" s="5">
        <f t="shared" si="52"/>
        <v>22</v>
      </c>
      <c r="AI199" s="5">
        <f t="shared" si="60"/>
        <v>30</v>
      </c>
      <c r="AJ199" s="5">
        <f t="shared" si="61"/>
        <v>22</v>
      </c>
      <c r="AK199" s="5">
        <f t="shared" si="62"/>
        <v>24</v>
      </c>
      <c r="AL199" s="5">
        <f t="shared" si="63"/>
        <v>63</v>
      </c>
      <c r="AM199" s="5">
        <f t="shared" si="64"/>
        <v>76</v>
      </c>
      <c r="AN199" s="5">
        <f t="shared" si="53"/>
        <v>0</v>
      </c>
      <c r="AO199" s="5">
        <f t="shared" si="54"/>
        <v>0</v>
      </c>
      <c r="AP199" s="5">
        <f t="shared" si="55"/>
        <v>0</v>
      </c>
      <c r="AQ199" s="5">
        <f t="shared" si="56"/>
        <v>0</v>
      </c>
    </row>
    <row r="200" spans="1:43" x14ac:dyDescent="0.3">
      <c r="A200" s="71">
        <v>9102</v>
      </c>
      <c r="B200" s="73" t="s">
        <v>321</v>
      </c>
      <c r="C200" s="72">
        <v>1</v>
      </c>
      <c r="D200" s="72">
        <v>9</v>
      </c>
      <c r="E200" s="72">
        <v>18</v>
      </c>
      <c r="F200" s="72">
        <v>0</v>
      </c>
      <c r="G200" s="72">
        <v>9</v>
      </c>
      <c r="H200" s="72">
        <v>12</v>
      </c>
      <c r="I200" s="72">
        <v>0</v>
      </c>
      <c r="J200" s="72">
        <v>4</v>
      </c>
      <c r="K200" s="72">
        <v>5</v>
      </c>
      <c r="L200" s="72">
        <f t="shared" si="57"/>
        <v>23</v>
      </c>
      <c r="M200" s="72">
        <f t="shared" si="58"/>
        <v>35</v>
      </c>
      <c r="N200" s="111">
        <f t="shared" si="59"/>
        <v>0.65714285714285714</v>
      </c>
      <c r="Q200" s="5">
        <f t="shared" si="49"/>
        <v>0</v>
      </c>
      <c r="R200" s="5">
        <v>9102</v>
      </c>
      <c r="S200" s="5" t="s">
        <v>321</v>
      </c>
      <c r="T200" s="5">
        <v>1</v>
      </c>
      <c r="U200" s="5">
        <v>0</v>
      </c>
      <c r="V200" s="5">
        <v>8</v>
      </c>
      <c r="W200" s="5">
        <v>9</v>
      </c>
      <c r="X200" s="5">
        <v>0</v>
      </c>
      <c r="Y200" s="5">
        <v>0</v>
      </c>
      <c r="Z200" s="5">
        <v>3</v>
      </c>
      <c r="AA200" s="5">
        <v>9</v>
      </c>
      <c r="AB200" s="5">
        <v>0</v>
      </c>
      <c r="AC200" s="5">
        <v>0</v>
      </c>
      <c r="AD200" s="5">
        <v>1</v>
      </c>
      <c r="AE200" s="5">
        <v>4</v>
      </c>
      <c r="AF200" s="5">
        <f t="shared" si="50"/>
        <v>10</v>
      </c>
      <c r="AG200" s="5">
        <f t="shared" si="51"/>
        <v>9</v>
      </c>
      <c r="AH200" s="5">
        <f t="shared" si="52"/>
        <v>4</v>
      </c>
      <c r="AI200" s="5">
        <f t="shared" si="60"/>
        <v>18</v>
      </c>
      <c r="AJ200" s="5">
        <f t="shared" si="61"/>
        <v>12</v>
      </c>
      <c r="AK200" s="5">
        <f t="shared" si="62"/>
        <v>5</v>
      </c>
      <c r="AL200" s="5">
        <f t="shared" si="63"/>
        <v>23</v>
      </c>
      <c r="AM200" s="5">
        <f t="shared" si="64"/>
        <v>35</v>
      </c>
      <c r="AN200" s="5">
        <f t="shared" si="53"/>
        <v>0</v>
      </c>
      <c r="AO200" s="5">
        <f t="shared" si="54"/>
        <v>0</v>
      </c>
      <c r="AP200" s="5">
        <f t="shared" si="55"/>
        <v>0</v>
      </c>
      <c r="AQ200" s="5">
        <f t="shared" si="56"/>
        <v>0</v>
      </c>
    </row>
    <row r="201" spans="1:43" x14ac:dyDescent="0.3">
      <c r="A201" s="71">
        <v>9103</v>
      </c>
      <c r="B201" s="73" t="s">
        <v>13</v>
      </c>
      <c r="C201" s="72">
        <v>3</v>
      </c>
      <c r="D201" s="72">
        <v>6</v>
      </c>
      <c r="E201" s="72">
        <v>9</v>
      </c>
      <c r="F201" s="72">
        <v>6</v>
      </c>
      <c r="G201" s="72">
        <v>4</v>
      </c>
      <c r="H201" s="72">
        <v>12</v>
      </c>
      <c r="I201" s="72">
        <v>1</v>
      </c>
      <c r="J201" s="72">
        <v>2</v>
      </c>
      <c r="K201" s="72">
        <v>5</v>
      </c>
      <c r="L201" s="72">
        <f t="shared" si="57"/>
        <v>22</v>
      </c>
      <c r="M201" s="72">
        <f t="shared" si="58"/>
        <v>26</v>
      </c>
      <c r="N201" s="111">
        <f t="shared" si="59"/>
        <v>0.84615384615384615</v>
      </c>
      <c r="Q201" s="5">
        <f t="shared" si="49"/>
        <v>0</v>
      </c>
      <c r="R201" s="5">
        <v>9103</v>
      </c>
      <c r="S201" s="5" t="s">
        <v>13</v>
      </c>
      <c r="T201" s="5">
        <v>3</v>
      </c>
      <c r="U201" s="5">
        <v>0</v>
      </c>
      <c r="V201" s="5">
        <v>0</v>
      </c>
      <c r="W201" s="5">
        <v>6</v>
      </c>
      <c r="X201" s="5">
        <v>6</v>
      </c>
      <c r="Y201" s="5">
        <v>0</v>
      </c>
      <c r="Z201" s="5">
        <v>2</v>
      </c>
      <c r="AA201" s="5">
        <v>4</v>
      </c>
      <c r="AB201" s="5">
        <v>1</v>
      </c>
      <c r="AC201" s="5">
        <v>0</v>
      </c>
      <c r="AD201" s="5">
        <v>2</v>
      </c>
      <c r="AE201" s="5">
        <v>2</v>
      </c>
      <c r="AF201" s="5">
        <f t="shared" si="50"/>
        <v>9</v>
      </c>
      <c r="AG201" s="5">
        <f t="shared" si="51"/>
        <v>10</v>
      </c>
      <c r="AH201" s="5">
        <f t="shared" si="52"/>
        <v>3</v>
      </c>
      <c r="AI201" s="5">
        <f t="shared" si="60"/>
        <v>9</v>
      </c>
      <c r="AJ201" s="5">
        <f t="shared" si="61"/>
        <v>12</v>
      </c>
      <c r="AK201" s="5">
        <f t="shared" si="62"/>
        <v>5</v>
      </c>
      <c r="AL201" s="5">
        <f t="shared" si="63"/>
        <v>22</v>
      </c>
      <c r="AM201" s="5">
        <f t="shared" si="64"/>
        <v>26</v>
      </c>
      <c r="AN201" s="5">
        <f t="shared" si="53"/>
        <v>0</v>
      </c>
      <c r="AO201" s="5">
        <f t="shared" si="54"/>
        <v>0</v>
      </c>
      <c r="AP201" s="5">
        <f t="shared" si="55"/>
        <v>0</v>
      </c>
      <c r="AQ201" s="5">
        <f t="shared" si="56"/>
        <v>0</v>
      </c>
    </row>
    <row r="202" spans="1:43" x14ac:dyDescent="0.3">
      <c r="A202" s="71">
        <v>9104</v>
      </c>
      <c r="B202" s="73" t="s">
        <v>96</v>
      </c>
      <c r="C202" s="72">
        <v>0</v>
      </c>
      <c r="D202" s="72">
        <v>4</v>
      </c>
      <c r="E202" s="72">
        <v>5</v>
      </c>
      <c r="F202" s="72">
        <v>0</v>
      </c>
      <c r="G202" s="72">
        <v>2</v>
      </c>
      <c r="H202" s="72">
        <v>2</v>
      </c>
      <c r="I202" s="72">
        <v>0</v>
      </c>
      <c r="J202" s="72">
        <v>0</v>
      </c>
      <c r="K202" s="72">
        <v>0</v>
      </c>
      <c r="L202" s="72">
        <f t="shared" si="57"/>
        <v>6</v>
      </c>
      <c r="M202" s="72">
        <f t="shared" si="58"/>
        <v>7</v>
      </c>
      <c r="N202" s="111">
        <f t="shared" si="59"/>
        <v>0.8571428571428571</v>
      </c>
      <c r="Q202" s="5">
        <f t="shared" si="49"/>
        <v>0</v>
      </c>
      <c r="R202" s="5">
        <v>9104</v>
      </c>
      <c r="S202" s="5" t="s">
        <v>96</v>
      </c>
      <c r="T202" s="5">
        <v>0</v>
      </c>
      <c r="U202" s="5">
        <v>0</v>
      </c>
      <c r="V202" s="5">
        <v>1</v>
      </c>
      <c r="W202" s="5">
        <v>4</v>
      </c>
      <c r="X202" s="5">
        <v>0</v>
      </c>
      <c r="Y202" s="5">
        <v>0</v>
      </c>
      <c r="Z202" s="5">
        <v>0</v>
      </c>
      <c r="AA202" s="5">
        <v>2</v>
      </c>
      <c r="AB202" s="5">
        <v>0</v>
      </c>
      <c r="AC202" s="5">
        <v>0</v>
      </c>
      <c r="AD202" s="5">
        <v>0</v>
      </c>
      <c r="AE202" s="5">
        <v>0</v>
      </c>
      <c r="AF202" s="5">
        <f t="shared" si="50"/>
        <v>4</v>
      </c>
      <c r="AG202" s="5">
        <f t="shared" si="51"/>
        <v>2</v>
      </c>
      <c r="AH202" s="5">
        <f t="shared" si="52"/>
        <v>0</v>
      </c>
      <c r="AI202" s="5">
        <f t="shared" si="60"/>
        <v>5</v>
      </c>
      <c r="AJ202" s="5">
        <f t="shared" si="61"/>
        <v>2</v>
      </c>
      <c r="AK202" s="5">
        <f t="shared" si="62"/>
        <v>0</v>
      </c>
      <c r="AL202" s="5">
        <f t="shared" si="63"/>
        <v>6</v>
      </c>
      <c r="AM202" s="5">
        <f t="shared" si="64"/>
        <v>7</v>
      </c>
      <c r="AN202" s="5">
        <f t="shared" si="53"/>
        <v>0</v>
      </c>
      <c r="AO202" s="5">
        <f t="shared" si="54"/>
        <v>0</v>
      </c>
      <c r="AP202" s="5">
        <f t="shared" si="55"/>
        <v>0</v>
      </c>
      <c r="AQ202" s="5">
        <f t="shared" si="56"/>
        <v>0</v>
      </c>
    </row>
    <row r="203" spans="1:43" x14ac:dyDescent="0.3">
      <c r="A203" s="71">
        <v>9105</v>
      </c>
      <c r="B203" s="75" t="s">
        <v>180</v>
      </c>
      <c r="C203" s="72">
        <v>5</v>
      </c>
      <c r="D203" s="72">
        <v>1</v>
      </c>
      <c r="E203" s="72">
        <v>7</v>
      </c>
      <c r="F203" s="72">
        <v>2</v>
      </c>
      <c r="G203" s="72">
        <v>4</v>
      </c>
      <c r="H203" s="72">
        <v>8</v>
      </c>
      <c r="I203" s="72">
        <v>0</v>
      </c>
      <c r="J203" s="72">
        <v>4</v>
      </c>
      <c r="K203" s="72">
        <v>4</v>
      </c>
      <c r="L203" s="72">
        <f t="shared" si="57"/>
        <v>16</v>
      </c>
      <c r="M203" s="72">
        <f t="shared" si="58"/>
        <v>19</v>
      </c>
      <c r="N203" s="111">
        <f t="shared" si="59"/>
        <v>0.84210526315789469</v>
      </c>
      <c r="Q203" s="5">
        <f t="shared" si="49"/>
        <v>0</v>
      </c>
      <c r="R203" s="5">
        <v>9105</v>
      </c>
      <c r="S203" s="5" t="s">
        <v>180</v>
      </c>
      <c r="T203" s="5">
        <v>5</v>
      </c>
      <c r="U203" s="5">
        <v>0</v>
      </c>
      <c r="V203" s="5">
        <v>1</v>
      </c>
      <c r="W203" s="5">
        <v>1</v>
      </c>
      <c r="X203" s="5">
        <v>2</v>
      </c>
      <c r="Y203" s="5">
        <v>0</v>
      </c>
      <c r="Z203" s="5">
        <v>2</v>
      </c>
      <c r="AA203" s="5">
        <v>4</v>
      </c>
      <c r="AB203" s="5">
        <v>0</v>
      </c>
      <c r="AC203" s="5">
        <v>0</v>
      </c>
      <c r="AD203" s="5">
        <v>0</v>
      </c>
      <c r="AE203" s="5">
        <v>4</v>
      </c>
      <c r="AF203" s="5">
        <f t="shared" si="50"/>
        <v>6</v>
      </c>
      <c r="AG203" s="5">
        <f t="shared" si="51"/>
        <v>6</v>
      </c>
      <c r="AH203" s="5">
        <f t="shared" si="52"/>
        <v>4</v>
      </c>
      <c r="AI203" s="5">
        <f t="shared" si="60"/>
        <v>7</v>
      </c>
      <c r="AJ203" s="5">
        <f t="shared" si="61"/>
        <v>8</v>
      </c>
      <c r="AK203" s="5">
        <f t="shared" si="62"/>
        <v>4</v>
      </c>
      <c r="AL203" s="5">
        <f t="shared" si="63"/>
        <v>16</v>
      </c>
      <c r="AM203" s="5">
        <f t="shared" si="64"/>
        <v>19</v>
      </c>
      <c r="AN203" s="5">
        <f t="shared" si="53"/>
        <v>0</v>
      </c>
      <c r="AO203" s="5">
        <f t="shared" si="54"/>
        <v>0</v>
      </c>
      <c r="AP203" s="5">
        <f t="shared" si="55"/>
        <v>0</v>
      </c>
      <c r="AQ203" s="5">
        <f t="shared" si="56"/>
        <v>0</v>
      </c>
    </row>
    <row r="204" spans="1:43" x14ac:dyDescent="0.3">
      <c r="A204" s="71">
        <v>9106</v>
      </c>
      <c r="B204" s="73" t="s">
        <v>181</v>
      </c>
      <c r="C204" s="72">
        <v>1</v>
      </c>
      <c r="D204" s="72">
        <v>9</v>
      </c>
      <c r="E204" s="72">
        <v>12</v>
      </c>
      <c r="F204" s="72">
        <v>0</v>
      </c>
      <c r="G204" s="72">
        <v>3</v>
      </c>
      <c r="H204" s="72">
        <v>3</v>
      </c>
      <c r="I204" s="72">
        <v>2</v>
      </c>
      <c r="J204" s="72">
        <v>2</v>
      </c>
      <c r="K204" s="72">
        <v>4</v>
      </c>
      <c r="L204" s="72">
        <f t="shared" si="57"/>
        <v>17</v>
      </c>
      <c r="M204" s="72">
        <f t="shared" si="58"/>
        <v>19</v>
      </c>
      <c r="N204" s="111">
        <f t="shared" si="59"/>
        <v>0.89473684210526316</v>
      </c>
      <c r="Q204" s="5">
        <f t="shared" si="49"/>
        <v>0</v>
      </c>
      <c r="R204" s="5">
        <v>9106</v>
      </c>
      <c r="S204" s="5" t="s">
        <v>181</v>
      </c>
      <c r="T204" s="5">
        <v>1</v>
      </c>
      <c r="U204" s="5">
        <v>0</v>
      </c>
      <c r="V204" s="5">
        <v>2</v>
      </c>
      <c r="W204" s="5">
        <v>9</v>
      </c>
      <c r="X204" s="5">
        <v>0</v>
      </c>
      <c r="Y204" s="5">
        <v>0</v>
      </c>
      <c r="Z204" s="5">
        <v>0</v>
      </c>
      <c r="AA204" s="5">
        <v>3</v>
      </c>
      <c r="AB204" s="5">
        <v>2</v>
      </c>
      <c r="AC204" s="5">
        <v>0</v>
      </c>
      <c r="AD204" s="5">
        <v>0</v>
      </c>
      <c r="AE204" s="5">
        <v>2</v>
      </c>
      <c r="AF204" s="5">
        <f t="shared" si="50"/>
        <v>10</v>
      </c>
      <c r="AG204" s="5">
        <f t="shared" si="51"/>
        <v>3</v>
      </c>
      <c r="AH204" s="5">
        <f t="shared" si="52"/>
        <v>4</v>
      </c>
      <c r="AI204" s="5">
        <f t="shared" si="60"/>
        <v>12</v>
      </c>
      <c r="AJ204" s="5">
        <f t="shared" si="61"/>
        <v>3</v>
      </c>
      <c r="AK204" s="5">
        <f t="shared" si="62"/>
        <v>4</v>
      </c>
      <c r="AL204" s="5">
        <f t="shared" si="63"/>
        <v>17</v>
      </c>
      <c r="AM204" s="5">
        <f t="shared" si="64"/>
        <v>19</v>
      </c>
      <c r="AN204" s="5">
        <f t="shared" si="53"/>
        <v>0</v>
      </c>
      <c r="AO204" s="5">
        <f t="shared" si="54"/>
        <v>0</v>
      </c>
      <c r="AP204" s="5">
        <f t="shared" si="55"/>
        <v>0</v>
      </c>
      <c r="AQ204" s="5">
        <f t="shared" si="56"/>
        <v>0</v>
      </c>
    </row>
    <row r="205" spans="1:43" x14ac:dyDescent="0.3">
      <c r="A205" s="71">
        <v>9107</v>
      </c>
      <c r="B205" s="73" t="s">
        <v>34</v>
      </c>
      <c r="C205" s="72">
        <v>1</v>
      </c>
      <c r="D205" s="72">
        <v>8</v>
      </c>
      <c r="E205" s="72">
        <v>13</v>
      </c>
      <c r="F205" s="72">
        <v>2</v>
      </c>
      <c r="G205" s="72">
        <v>2</v>
      </c>
      <c r="H205" s="72">
        <v>7</v>
      </c>
      <c r="I205" s="72">
        <v>0</v>
      </c>
      <c r="J205" s="72">
        <v>5</v>
      </c>
      <c r="K205" s="72">
        <v>5</v>
      </c>
      <c r="L205" s="72">
        <f t="shared" si="57"/>
        <v>18</v>
      </c>
      <c r="M205" s="72">
        <f t="shared" si="58"/>
        <v>25</v>
      </c>
      <c r="N205" s="111">
        <f t="shared" si="59"/>
        <v>0.72</v>
      </c>
      <c r="Q205" s="5">
        <f t="shared" si="49"/>
        <v>0</v>
      </c>
      <c r="R205" s="5">
        <v>9107</v>
      </c>
      <c r="S205" s="5" t="s">
        <v>34</v>
      </c>
      <c r="T205" s="5">
        <v>1</v>
      </c>
      <c r="U205" s="5">
        <v>0</v>
      </c>
      <c r="V205" s="5">
        <v>4</v>
      </c>
      <c r="W205" s="5">
        <v>8</v>
      </c>
      <c r="X205" s="5">
        <v>2</v>
      </c>
      <c r="Y205" s="5">
        <v>0</v>
      </c>
      <c r="Z205" s="5">
        <v>3</v>
      </c>
      <c r="AA205" s="5">
        <v>2</v>
      </c>
      <c r="AB205" s="5">
        <v>0</v>
      </c>
      <c r="AC205" s="5">
        <v>0</v>
      </c>
      <c r="AD205" s="5">
        <v>0</v>
      </c>
      <c r="AE205" s="5">
        <v>5</v>
      </c>
      <c r="AF205" s="5">
        <f t="shared" si="50"/>
        <v>9</v>
      </c>
      <c r="AG205" s="5">
        <f t="shared" si="51"/>
        <v>4</v>
      </c>
      <c r="AH205" s="5">
        <f t="shared" si="52"/>
        <v>5</v>
      </c>
      <c r="AI205" s="5">
        <f t="shared" si="60"/>
        <v>13</v>
      </c>
      <c r="AJ205" s="5">
        <f t="shared" si="61"/>
        <v>7</v>
      </c>
      <c r="AK205" s="5">
        <f t="shared" si="62"/>
        <v>5</v>
      </c>
      <c r="AL205" s="5">
        <f t="shared" si="63"/>
        <v>18</v>
      </c>
      <c r="AM205" s="5">
        <f t="shared" si="64"/>
        <v>25</v>
      </c>
      <c r="AN205" s="5">
        <f t="shared" si="53"/>
        <v>0</v>
      </c>
      <c r="AO205" s="5">
        <f t="shared" si="54"/>
        <v>0</v>
      </c>
      <c r="AP205" s="5">
        <f t="shared" si="55"/>
        <v>0</v>
      </c>
      <c r="AQ205" s="5">
        <f t="shared" si="56"/>
        <v>0</v>
      </c>
    </row>
    <row r="206" spans="1:43" x14ac:dyDescent="0.3">
      <c r="A206" s="71">
        <v>9108</v>
      </c>
      <c r="B206" s="75" t="s">
        <v>182</v>
      </c>
      <c r="C206" s="72">
        <v>4</v>
      </c>
      <c r="D206" s="72">
        <v>18</v>
      </c>
      <c r="E206" s="72">
        <v>26</v>
      </c>
      <c r="F206" s="72">
        <v>2</v>
      </c>
      <c r="G206" s="72">
        <v>10</v>
      </c>
      <c r="H206" s="72">
        <v>15</v>
      </c>
      <c r="I206" s="72">
        <v>1</v>
      </c>
      <c r="J206" s="72">
        <v>7</v>
      </c>
      <c r="K206" s="72">
        <v>10</v>
      </c>
      <c r="L206" s="72">
        <f t="shared" si="57"/>
        <v>42</v>
      </c>
      <c r="M206" s="72">
        <f t="shared" si="58"/>
        <v>51</v>
      </c>
      <c r="N206" s="111">
        <f t="shared" si="59"/>
        <v>0.82352941176470584</v>
      </c>
      <c r="Q206" s="5">
        <f t="shared" si="49"/>
        <v>0</v>
      </c>
      <c r="R206" s="5">
        <v>9108</v>
      </c>
      <c r="S206" s="5" t="s">
        <v>182</v>
      </c>
      <c r="T206" s="5">
        <v>4</v>
      </c>
      <c r="U206" s="5">
        <v>0</v>
      </c>
      <c r="V206" s="5">
        <v>4</v>
      </c>
      <c r="W206" s="5">
        <v>18</v>
      </c>
      <c r="X206" s="5">
        <v>2</v>
      </c>
      <c r="Y206" s="5">
        <v>0</v>
      </c>
      <c r="Z206" s="5">
        <v>3</v>
      </c>
      <c r="AA206" s="5">
        <v>10</v>
      </c>
      <c r="AB206" s="5">
        <v>1</v>
      </c>
      <c r="AC206" s="5">
        <v>0</v>
      </c>
      <c r="AD206" s="5">
        <v>2</v>
      </c>
      <c r="AE206" s="5">
        <v>7</v>
      </c>
      <c r="AF206" s="5">
        <f t="shared" si="50"/>
        <v>22</v>
      </c>
      <c r="AG206" s="5">
        <f t="shared" si="51"/>
        <v>12</v>
      </c>
      <c r="AH206" s="5">
        <f t="shared" si="52"/>
        <v>8</v>
      </c>
      <c r="AI206" s="5">
        <f t="shared" si="60"/>
        <v>26</v>
      </c>
      <c r="AJ206" s="5">
        <f t="shared" si="61"/>
        <v>15</v>
      </c>
      <c r="AK206" s="5">
        <f t="shared" si="62"/>
        <v>10</v>
      </c>
      <c r="AL206" s="5">
        <f t="shared" si="63"/>
        <v>42</v>
      </c>
      <c r="AM206" s="5">
        <f t="shared" si="64"/>
        <v>51</v>
      </c>
      <c r="AN206" s="5">
        <f t="shared" si="53"/>
        <v>0</v>
      </c>
      <c r="AO206" s="5">
        <f t="shared" si="54"/>
        <v>0</v>
      </c>
      <c r="AP206" s="5">
        <f t="shared" si="55"/>
        <v>0</v>
      </c>
      <c r="AQ206" s="5">
        <f t="shared" si="56"/>
        <v>0</v>
      </c>
    </row>
    <row r="207" spans="1:43" x14ac:dyDescent="0.3">
      <c r="A207" s="71">
        <v>9109</v>
      </c>
      <c r="B207" s="73" t="s">
        <v>89</v>
      </c>
      <c r="C207" s="72">
        <v>3</v>
      </c>
      <c r="D207" s="72">
        <v>11</v>
      </c>
      <c r="E207" s="72">
        <v>15</v>
      </c>
      <c r="F207" s="72">
        <v>2</v>
      </c>
      <c r="G207" s="72">
        <v>9</v>
      </c>
      <c r="H207" s="72">
        <v>12</v>
      </c>
      <c r="I207" s="72">
        <v>2</v>
      </c>
      <c r="J207" s="72">
        <v>8</v>
      </c>
      <c r="K207" s="72">
        <v>12</v>
      </c>
      <c r="L207" s="72">
        <f t="shared" si="57"/>
        <v>35</v>
      </c>
      <c r="M207" s="72">
        <f t="shared" si="58"/>
        <v>39</v>
      </c>
      <c r="N207" s="111">
        <f t="shared" si="59"/>
        <v>0.89743589743589747</v>
      </c>
      <c r="Q207" s="5">
        <f t="shared" si="49"/>
        <v>0</v>
      </c>
      <c r="R207" s="5">
        <v>9109</v>
      </c>
      <c r="S207" s="5" t="s">
        <v>89</v>
      </c>
      <c r="T207" s="5">
        <v>3</v>
      </c>
      <c r="U207" s="5">
        <v>0</v>
      </c>
      <c r="V207" s="5">
        <v>1</v>
      </c>
      <c r="W207" s="5">
        <v>11</v>
      </c>
      <c r="X207" s="5">
        <v>2</v>
      </c>
      <c r="Y207" s="5">
        <v>0</v>
      </c>
      <c r="Z207" s="5">
        <v>1</v>
      </c>
      <c r="AA207" s="5">
        <v>9</v>
      </c>
      <c r="AB207" s="5">
        <v>2</v>
      </c>
      <c r="AC207" s="5">
        <v>0</v>
      </c>
      <c r="AD207" s="5">
        <v>2</v>
      </c>
      <c r="AE207" s="5">
        <v>8</v>
      </c>
      <c r="AF207" s="5">
        <f t="shared" si="50"/>
        <v>14</v>
      </c>
      <c r="AG207" s="5">
        <f t="shared" si="51"/>
        <v>11</v>
      </c>
      <c r="AH207" s="5">
        <f t="shared" si="52"/>
        <v>10</v>
      </c>
      <c r="AI207" s="5">
        <f t="shared" si="60"/>
        <v>15</v>
      </c>
      <c r="AJ207" s="5">
        <f t="shared" si="61"/>
        <v>12</v>
      </c>
      <c r="AK207" s="5">
        <f t="shared" si="62"/>
        <v>12</v>
      </c>
      <c r="AL207" s="5">
        <f t="shared" si="63"/>
        <v>35</v>
      </c>
      <c r="AM207" s="5">
        <f t="shared" si="64"/>
        <v>39</v>
      </c>
      <c r="AN207" s="5">
        <f t="shared" si="53"/>
        <v>0</v>
      </c>
      <c r="AO207" s="5">
        <f t="shared" si="54"/>
        <v>0</v>
      </c>
      <c r="AP207" s="5">
        <f t="shared" si="55"/>
        <v>0</v>
      </c>
      <c r="AQ207" s="5">
        <f t="shared" si="56"/>
        <v>0</v>
      </c>
    </row>
    <row r="208" spans="1:43" x14ac:dyDescent="0.3">
      <c r="A208" s="71">
        <v>9110</v>
      </c>
      <c r="B208" s="73" t="s">
        <v>322</v>
      </c>
      <c r="C208" s="72">
        <v>1</v>
      </c>
      <c r="D208" s="72">
        <v>6</v>
      </c>
      <c r="E208" s="72">
        <v>9</v>
      </c>
      <c r="F208" s="72">
        <v>0</v>
      </c>
      <c r="G208" s="72">
        <v>5</v>
      </c>
      <c r="H208" s="72">
        <v>5</v>
      </c>
      <c r="I208" s="72">
        <v>0</v>
      </c>
      <c r="J208" s="72">
        <v>2</v>
      </c>
      <c r="K208" s="72">
        <v>2</v>
      </c>
      <c r="L208" s="72">
        <f t="shared" si="57"/>
        <v>14</v>
      </c>
      <c r="M208" s="72">
        <f t="shared" si="58"/>
        <v>16</v>
      </c>
      <c r="N208" s="111">
        <f t="shared" si="59"/>
        <v>0.875</v>
      </c>
      <c r="Q208" s="5">
        <f t="shared" si="49"/>
        <v>0</v>
      </c>
      <c r="R208" s="5">
        <v>9110</v>
      </c>
      <c r="S208" s="5" t="s">
        <v>322</v>
      </c>
      <c r="T208" s="5">
        <v>1</v>
      </c>
      <c r="U208" s="5">
        <v>0</v>
      </c>
      <c r="V208" s="5">
        <v>2</v>
      </c>
      <c r="W208" s="5">
        <v>6</v>
      </c>
      <c r="X208" s="5">
        <v>0</v>
      </c>
      <c r="Y208" s="5">
        <v>0</v>
      </c>
      <c r="Z208" s="5">
        <v>0</v>
      </c>
      <c r="AA208" s="5">
        <v>5</v>
      </c>
      <c r="AB208" s="5">
        <v>0</v>
      </c>
      <c r="AC208" s="5">
        <v>0</v>
      </c>
      <c r="AD208" s="5">
        <v>0</v>
      </c>
      <c r="AE208" s="5">
        <v>2</v>
      </c>
      <c r="AF208" s="5">
        <f t="shared" si="50"/>
        <v>7</v>
      </c>
      <c r="AG208" s="5">
        <f t="shared" si="51"/>
        <v>5</v>
      </c>
      <c r="AH208" s="5">
        <f t="shared" si="52"/>
        <v>2</v>
      </c>
      <c r="AI208" s="5">
        <f t="shared" si="60"/>
        <v>9</v>
      </c>
      <c r="AJ208" s="5">
        <f t="shared" si="61"/>
        <v>5</v>
      </c>
      <c r="AK208" s="5">
        <f t="shared" si="62"/>
        <v>2</v>
      </c>
      <c r="AL208" s="5">
        <f t="shared" si="63"/>
        <v>14</v>
      </c>
      <c r="AM208" s="5">
        <f t="shared" si="64"/>
        <v>16</v>
      </c>
      <c r="AN208" s="5">
        <f t="shared" si="53"/>
        <v>0</v>
      </c>
      <c r="AO208" s="5">
        <f t="shared" si="54"/>
        <v>0</v>
      </c>
      <c r="AP208" s="5">
        <f t="shared" si="55"/>
        <v>0</v>
      </c>
      <c r="AQ208" s="5">
        <f t="shared" si="56"/>
        <v>0</v>
      </c>
    </row>
    <row r="209" spans="1:43" x14ac:dyDescent="0.3">
      <c r="A209" s="71">
        <v>9111</v>
      </c>
      <c r="B209" s="73" t="s">
        <v>183</v>
      </c>
      <c r="C209" s="72">
        <v>2</v>
      </c>
      <c r="D209" s="72">
        <v>6</v>
      </c>
      <c r="E209" s="72">
        <v>11</v>
      </c>
      <c r="F209" s="72">
        <v>1</v>
      </c>
      <c r="G209" s="72">
        <v>4</v>
      </c>
      <c r="H209" s="72">
        <v>10</v>
      </c>
      <c r="I209" s="72">
        <v>0</v>
      </c>
      <c r="J209" s="72">
        <v>4</v>
      </c>
      <c r="K209" s="72">
        <v>8</v>
      </c>
      <c r="L209" s="72">
        <f t="shared" si="57"/>
        <v>17</v>
      </c>
      <c r="M209" s="72">
        <f t="shared" si="58"/>
        <v>29</v>
      </c>
      <c r="N209" s="111">
        <f t="shared" si="59"/>
        <v>0.58620689655172409</v>
      </c>
      <c r="Q209" s="5">
        <f t="shared" si="49"/>
        <v>0</v>
      </c>
      <c r="R209" s="5">
        <v>9111</v>
      </c>
      <c r="S209" s="5" t="s">
        <v>183</v>
      </c>
      <c r="T209" s="5">
        <v>2</v>
      </c>
      <c r="U209" s="5">
        <v>0</v>
      </c>
      <c r="V209" s="5">
        <v>3</v>
      </c>
      <c r="W209" s="5">
        <v>6</v>
      </c>
      <c r="X209" s="5">
        <v>1</v>
      </c>
      <c r="Y209" s="5">
        <v>0</v>
      </c>
      <c r="Z209" s="5">
        <v>5</v>
      </c>
      <c r="AA209" s="5">
        <v>4</v>
      </c>
      <c r="AB209" s="5">
        <v>0</v>
      </c>
      <c r="AC209" s="5">
        <v>0</v>
      </c>
      <c r="AD209" s="5">
        <v>4</v>
      </c>
      <c r="AE209" s="5">
        <v>4</v>
      </c>
      <c r="AF209" s="5">
        <f t="shared" si="50"/>
        <v>8</v>
      </c>
      <c r="AG209" s="5">
        <f t="shared" si="51"/>
        <v>5</v>
      </c>
      <c r="AH209" s="5">
        <f t="shared" si="52"/>
        <v>4</v>
      </c>
      <c r="AI209" s="5">
        <f t="shared" si="60"/>
        <v>11</v>
      </c>
      <c r="AJ209" s="5">
        <f t="shared" si="61"/>
        <v>10</v>
      </c>
      <c r="AK209" s="5">
        <f t="shared" si="62"/>
        <v>8</v>
      </c>
      <c r="AL209" s="5">
        <f t="shared" si="63"/>
        <v>17</v>
      </c>
      <c r="AM209" s="5">
        <f t="shared" si="64"/>
        <v>29</v>
      </c>
      <c r="AN209" s="5">
        <f t="shared" si="53"/>
        <v>0</v>
      </c>
      <c r="AO209" s="5">
        <f t="shared" si="54"/>
        <v>0</v>
      </c>
      <c r="AP209" s="5">
        <f t="shared" si="55"/>
        <v>0</v>
      </c>
      <c r="AQ209" s="5">
        <f t="shared" si="56"/>
        <v>0</v>
      </c>
    </row>
    <row r="210" spans="1:43" x14ac:dyDescent="0.3">
      <c r="A210" s="71">
        <v>9112</v>
      </c>
      <c r="B210" s="73" t="s">
        <v>130</v>
      </c>
      <c r="C210" s="72">
        <v>4</v>
      </c>
      <c r="D210" s="72">
        <v>21</v>
      </c>
      <c r="E210" s="72">
        <v>27</v>
      </c>
      <c r="F210" s="72">
        <v>2</v>
      </c>
      <c r="G210" s="72">
        <v>16</v>
      </c>
      <c r="H210" s="72">
        <v>18</v>
      </c>
      <c r="I210" s="72">
        <v>6</v>
      </c>
      <c r="J210" s="72">
        <v>7</v>
      </c>
      <c r="K210" s="72">
        <v>13</v>
      </c>
      <c r="L210" s="72">
        <f t="shared" si="57"/>
        <v>56</v>
      </c>
      <c r="M210" s="72">
        <f t="shared" si="58"/>
        <v>58</v>
      </c>
      <c r="N210" s="111">
        <f t="shared" si="59"/>
        <v>0.96551724137931039</v>
      </c>
      <c r="Q210" s="5">
        <f t="shared" si="49"/>
        <v>0</v>
      </c>
      <c r="R210" s="5">
        <v>9112</v>
      </c>
      <c r="S210" s="5" t="s">
        <v>130</v>
      </c>
      <c r="T210" s="5">
        <v>4</v>
      </c>
      <c r="U210" s="5">
        <v>0</v>
      </c>
      <c r="V210" s="5">
        <v>2</v>
      </c>
      <c r="W210" s="5">
        <v>21</v>
      </c>
      <c r="X210" s="5">
        <v>2</v>
      </c>
      <c r="Y210" s="5">
        <v>0</v>
      </c>
      <c r="Z210" s="5">
        <v>0</v>
      </c>
      <c r="AA210" s="5">
        <v>16</v>
      </c>
      <c r="AB210" s="5">
        <v>6</v>
      </c>
      <c r="AC210" s="5">
        <v>0</v>
      </c>
      <c r="AD210" s="5">
        <v>0</v>
      </c>
      <c r="AE210" s="5">
        <v>7</v>
      </c>
      <c r="AF210" s="5">
        <f t="shared" si="50"/>
        <v>25</v>
      </c>
      <c r="AG210" s="5">
        <f t="shared" si="51"/>
        <v>18</v>
      </c>
      <c r="AH210" s="5">
        <f t="shared" si="52"/>
        <v>13</v>
      </c>
      <c r="AI210" s="5">
        <f t="shared" si="60"/>
        <v>27</v>
      </c>
      <c r="AJ210" s="5">
        <f t="shared" si="61"/>
        <v>18</v>
      </c>
      <c r="AK210" s="5">
        <f t="shared" si="62"/>
        <v>13</v>
      </c>
      <c r="AL210" s="5">
        <f t="shared" si="63"/>
        <v>56</v>
      </c>
      <c r="AM210" s="5">
        <f t="shared" si="64"/>
        <v>58</v>
      </c>
      <c r="AN210" s="5">
        <f t="shared" si="53"/>
        <v>0</v>
      </c>
      <c r="AO210" s="5">
        <f t="shared" si="54"/>
        <v>0</v>
      </c>
      <c r="AP210" s="5">
        <f t="shared" si="55"/>
        <v>0</v>
      </c>
      <c r="AQ210" s="5">
        <f t="shared" si="56"/>
        <v>0</v>
      </c>
    </row>
    <row r="211" spans="1:43" x14ac:dyDescent="0.3">
      <c r="A211" s="71">
        <v>9113</v>
      </c>
      <c r="B211" s="73" t="s">
        <v>184</v>
      </c>
      <c r="C211" s="72">
        <v>1</v>
      </c>
      <c r="D211" s="72">
        <v>2</v>
      </c>
      <c r="E211" s="72">
        <v>3</v>
      </c>
      <c r="F211" s="72">
        <v>0</v>
      </c>
      <c r="G211" s="72">
        <v>3</v>
      </c>
      <c r="H211" s="72">
        <v>4</v>
      </c>
      <c r="I211" s="72">
        <v>2</v>
      </c>
      <c r="J211" s="72">
        <v>3</v>
      </c>
      <c r="K211" s="72">
        <v>6</v>
      </c>
      <c r="L211" s="72">
        <f t="shared" si="57"/>
        <v>11</v>
      </c>
      <c r="M211" s="72">
        <f t="shared" si="58"/>
        <v>13</v>
      </c>
      <c r="N211" s="111">
        <f t="shared" si="59"/>
        <v>0.84615384615384615</v>
      </c>
      <c r="Q211" s="5">
        <f t="shared" si="49"/>
        <v>0</v>
      </c>
      <c r="R211" s="5">
        <v>9113</v>
      </c>
      <c r="S211" s="5" t="s">
        <v>184</v>
      </c>
      <c r="T211" s="5">
        <v>1</v>
      </c>
      <c r="U211" s="5">
        <v>0</v>
      </c>
      <c r="V211" s="5">
        <v>0</v>
      </c>
      <c r="W211" s="5">
        <v>2</v>
      </c>
      <c r="X211" s="5">
        <v>0</v>
      </c>
      <c r="Y211" s="5">
        <v>0</v>
      </c>
      <c r="Z211" s="5">
        <v>1</v>
      </c>
      <c r="AA211" s="5">
        <v>3</v>
      </c>
      <c r="AB211" s="5">
        <v>2</v>
      </c>
      <c r="AC211" s="5">
        <v>0</v>
      </c>
      <c r="AD211" s="5">
        <v>1</v>
      </c>
      <c r="AE211" s="5">
        <v>3</v>
      </c>
      <c r="AF211" s="5">
        <f t="shared" si="50"/>
        <v>3</v>
      </c>
      <c r="AG211" s="5">
        <f t="shared" si="51"/>
        <v>3</v>
      </c>
      <c r="AH211" s="5">
        <f t="shared" si="52"/>
        <v>5</v>
      </c>
      <c r="AI211" s="5">
        <f t="shared" si="60"/>
        <v>3</v>
      </c>
      <c r="AJ211" s="5">
        <f t="shared" si="61"/>
        <v>4</v>
      </c>
      <c r="AK211" s="5">
        <f t="shared" si="62"/>
        <v>6</v>
      </c>
      <c r="AL211" s="5">
        <f t="shared" si="63"/>
        <v>11</v>
      </c>
      <c r="AM211" s="5">
        <f t="shared" si="64"/>
        <v>13</v>
      </c>
      <c r="AN211" s="5">
        <f t="shared" si="53"/>
        <v>0</v>
      </c>
      <c r="AO211" s="5">
        <f t="shared" si="54"/>
        <v>0</v>
      </c>
      <c r="AP211" s="5">
        <f t="shared" si="55"/>
        <v>0</v>
      </c>
      <c r="AQ211" s="5">
        <f t="shared" si="56"/>
        <v>0</v>
      </c>
    </row>
    <row r="212" spans="1:43" x14ac:dyDescent="0.3">
      <c r="A212" s="71">
        <v>9114</v>
      </c>
      <c r="B212" s="73" t="s">
        <v>386</v>
      </c>
      <c r="C212" s="72">
        <v>2</v>
      </c>
      <c r="D212" s="72">
        <v>12</v>
      </c>
      <c r="E212" s="72">
        <v>14</v>
      </c>
      <c r="F212" s="72">
        <v>1</v>
      </c>
      <c r="G212" s="72">
        <v>8</v>
      </c>
      <c r="H212" s="72">
        <v>11</v>
      </c>
      <c r="I212" s="72">
        <v>4</v>
      </c>
      <c r="J212" s="72">
        <v>9</v>
      </c>
      <c r="K212" s="72">
        <v>13</v>
      </c>
      <c r="L212" s="72">
        <f t="shared" si="57"/>
        <v>36</v>
      </c>
      <c r="M212" s="72">
        <f t="shared" si="58"/>
        <v>38</v>
      </c>
      <c r="N212" s="111">
        <f t="shared" si="59"/>
        <v>0.94736842105263153</v>
      </c>
      <c r="Q212" s="5">
        <f t="shared" si="49"/>
        <v>0</v>
      </c>
      <c r="R212" s="5">
        <v>9114</v>
      </c>
      <c r="S212" s="5" t="s">
        <v>386</v>
      </c>
      <c r="T212" s="5">
        <v>2</v>
      </c>
      <c r="U212" s="5">
        <v>0</v>
      </c>
      <c r="V212" s="5">
        <v>0</v>
      </c>
      <c r="W212" s="5">
        <v>12</v>
      </c>
      <c r="X212" s="5">
        <v>1</v>
      </c>
      <c r="Y212" s="5">
        <v>0</v>
      </c>
      <c r="Z212" s="5">
        <v>2</v>
      </c>
      <c r="AA212" s="5">
        <v>8</v>
      </c>
      <c r="AB212" s="5">
        <v>4</v>
      </c>
      <c r="AC212" s="5">
        <v>0</v>
      </c>
      <c r="AD212" s="5">
        <v>0</v>
      </c>
      <c r="AE212" s="5">
        <v>9</v>
      </c>
      <c r="AF212" s="5">
        <f t="shared" si="50"/>
        <v>14</v>
      </c>
      <c r="AG212" s="5">
        <f t="shared" si="51"/>
        <v>9</v>
      </c>
      <c r="AH212" s="5">
        <f t="shared" si="52"/>
        <v>13</v>
      </c>
      <c r="AI212" s="5">
        <f t="shared" si="60"/>
        <v>14</v>
      </c>
      <c r="AJ212" s="5">
        <f t="shared" si="61"/>
        <v>11</v>
      </c>
      <c r="AK212" s="5">
        <f t="shared" si="62"/>
        <v>13</v>
      </c>
      <c r="AL212" s="5">
        <f t="shared" si="63"/>
        <v>36</v>
      </c>
      <c r="AM212" s="5">
        <f t="shared" si="64"/>
        <v>38</v>
      </c>
      <c r="AN212" s="5">
        <f t="shared" si="53"/>
        <v>0</v>
      </c>
      <c r="AO212" s="5">
        <f t="shared" si="54"/>
        <v>0</v>
      </c>
      <c r="AP212" s="5">
        <f t="shared" si="55"/>
        <v>0</v>
      </c>
      <c r="AQ212" s="5">
        <f t="shared" si="56"/>
        <v>0</v>
      </c>
    </row>
    <row r="213" spans="1:43" x14ac:dyDescent="0.3">
      <c r="A213" s="71">
        <v>9115</v>
      </c>
      <c r="B213" s="75" t="s">
        <v>373</v>
      </c>
      <c r="C213" s="72">
        <v>2</v>
      </c>
      <c r="D213" s="72">
        <v>4</v>
      </c>
      <c r="E213" s="72">
        <v>9</v>
      </c>
      <c r="F213" s="72">
        <v>0</v>
      </c>
      <c r="G213" s="72">
        <v>6</v>
      </c>
      <c r="H213" s="72">
        <v>7</v>
      </c>
      <c r="I213" s="72">
        <v>1</v>
      </c>
      <c r="J213" s="72">
        <v>6</v>
      </c>
      <c r="K213" s="72">
        <v>8</v>
      </c>
      <c r="L213" s="72">
        <f t="shared" si="57"/>
        <v>19</v>
      </c>
      <c r="M213" s="72">
        <f t="shared" si="58"/>
        <v>24</v>
      </c>
      <c r="N213" s="111">
        <f t="shared" si="59"/>
        <v>0.79166666666666663</v>
      </c>
      <c r="Q213" s="5">
        <f t="shared" si="49"/>
        <v>0</v>
      </c>
      <c r="R213" s="5">
        <v>9115</v>
      </c>
      <c r="S213" s="5" t="s">
        <v>373</v>
      </c>
      <c r="T213" s="5">
        <v>2</v>
      </c>
      <c r="U213" s="5">
        <v>0</v>
      </c>
      <c r="V213" s="5">
        <v>3</v>
      </c>
      <c r="W213" s="5">
        <v>4</v>
      </c>
      <c r="X213" s="5">
        <v>0</v>
      </c>
      <c r="Y213" s="5">
        <v>0</v>
      </c>
      <c r="Z213" s="5">
        <v>1</v>
      </c>
      <c r="AA213" s="5">
        <v>6</v>
      </c>
      <c r="AB213" s="5">
        <v>1</v>
      </c>
      <c r="AC213" s="5">
        <v>0</v>
      </c>
      <c r="AD213" s="5">
        <v>1</v>
      </c>
      <c r="AE213" s="5">
        <v>6</v>
      </c>
      <c r="AF213" s="5">
        <f t="shared" si="50"/>
        <v>6</v>
      </c>
      <c r="AG213" s="5">
        <f t="shared" si="51"/>
        <v>6</v>
      </c>
      <c r="AH213" s="5">
        <f t="shared" si="52"/>
        <v>7</v>
      </c>
      <c r="AI213" s="5">
        <f t="shared" si="60"/>
        <v>9</v>
      </c>
      <c r="AJ213" s="5">
        <f t="shared" si="61"/>
        <v>7</v>
      </c>
      <c r="AK213" s="5">
        <f t="shared" si="62"/>
        <v>8</v>
      </c>
      <c r="AL213" s="5">
        <f t="shared" si="63"/>
        <v>19</v>
      </c>
      <c r="AM213" s="5">
        <f t="shared" si="64"/>
        <v>24</v>
      </c>
      <c r="AN213" s="5">
        <f t="shared" si="53"/>
        <v>0</v>
      </c>
      <c r="AO213" s="5">
        <f t="shared" si="54"/>
        <v>0</v>
      </c>
      <c r="AP213" s="5">
        <f t="shared" si="55"/>
        <v>0</v>
      </c>
      <c r="AQ213" s="5">
        <f t="shared" si="56"/>
        <v>0</v>
      </c>
    </row>
    <row r="214" spans="1:43" x14ac:dyDescent="0.3">
      <c r="A214" s="71">
        <v>9116</v>
      </c>
      <c r="B214" s="75" t="s">
        <v>101</v>
      </c>
      <c r="C214" s="72">
        <v>1</v>
      </c>
      <c r="D214" s="72">
        <v>14</v>
      </c>
      <c r="E214" s="72">
        <v>16</v>
      </c>
      <c r="F214" s="72">
        <v>4</v>
      </c>
      <c r="G214" s="72">
        <v>13</v>
      </c>
      <c r="H214" s="72">
        <v>21</v>
      </c>
      <c r="I214" s="72">
        <v>7</v>
      </c>
      <c r="J214" s="72">
        <v>7</v>
      </c>
      <c r="K214" s="72">
        <v>16</v>
      </c>
      <c r="L214" s="72">
        <f t="shared" si="57"/>
        <v>46</v>
      </c>
      <c r="M214" s="72">
        <f t="shared" si="58"/>
        <v>53</v>
      </c>
      <c r="N214" s="111">
        <f t="shared" si="59"/>
        <v>0.86792452830188682</v>
      </c>
      <c r="Q214" s="5">
        <f t="shared" si="49"/>
        <v>0</v>
      </c>
      <c r="R214" s="5">
        <v>9116</v>
      </c>
      <c r="S214" s="5" t="s">
        <v>101</v>
      </c>
      <c r="T214" s="5">
        <v>1</v>
      </c>
      <c r="U214" s="5">
        <v>0</v>
      </c>
      <c r="V214" s="5">
        <v>1</v>
      </c>
      <c r="W214" s="5">
        <v>14</v>
      </c>
      <c r="X214" s="5">
        <v>4</v>
      </c>
      <c r="Y214" s="5">
        <v>0</v>
      </c>
      <c r="Z214" s="5">
        <v>4</v>
      </c>
      <c r="AA214" s="5">
        <v>13</v>
      </c>
      <c r="AB214" s="5">
        <v>7</v>
      </c>
      <c r="AC214" s="5">
        <v>0</v>
      </c>
      <c r="AD214" s="5">
        <v>2</v>
      </c>
      <c r="AE214" s="5">
        <v>7</v>
      </c>
      <c r="AF214" s="5">
        <f t="shared" si="50"/>
        <v>15</v>
      </c>
      <c r="AG214" s="5">
        <f t="shared" si="51"/>
        <v>17</v>
      </c>
      <c r="AH214" s="5">
        <f t="shared" si="52"/>
        <v>14</v>
      </c>
      <c r="AI214" s="5">
        <f t="shared" si="60"/>
        <v>16</v>
      </c>
      <c r="AJ214" s="5">
        <f t="shared" si="61"/>
        <v>21</v>
      </c>
      <c r="AK214" s="5">
        <f t="shared" si="62"/>
        <v>16</v>
      </c>
      <c r="AL214" s="5">
        <f t="shared" si="63"/>
        <v>46</v>
      </c>
      <c r="AM214" s="5">
        <f t="shared" si="64"/>
        <v>53</v>
      </c>
      <c r="AN214" s="5">
        <f t="shared" si="53"/>
        <v>0</v>
      </c>
      <c r="AO214" s="5">
        <f t="shared" si="54"/>
        <v>0</v>
      </c>
      <c r="AP214" s="5">
        <f t="shared" si="55"/>
        <v>0</v>
      </c>
      <c r="AQ214" s="5">
        <f t="shared" si="56"/>
        <v>0</v>
      </c>
    </row>
    <row r="215" spans="1:43" x14ac:dyDescent="0.3">
      <c r="A215" s="71">
        <v>9117</v>
      </c>
      <c r="B215" s="75" t="s">
        <v>323</v>
      </c>
      <c r="C215" s="72">
        <v>3</v>
      </c>
      <c r="D215" s="72">
        <v>7</v>
      </c>
      <c r="E215" s="72">
        <v>13</v>
      </c>
      <c r="F215" s="72">
        <v>2</v>
      </c>
      <c r="G215" s="72">
        <v>5</v>
      </c>
      <c r="H215" s="72">
        <v>11</v>
      </c>
      <c r="I215" s="72">
        <v>1</v>
      </c>
      <c r="J215" s="72">
        <v>5</v>
      </c>
      <c r="K215" s="72">
        <v>6</v>
      </c>
      <c r="L215" s="72">
        <f t="shared" si="57"/>
        <v>23</v>
      </c>
      <c r="M215" s="72">
        <f t="shared" si="58"/>
        <v>30</v>
      </c>
      <c r="N215" s="111">
        <f t="shared" si="59"/>
        <v>0.76666666666666672</v>
      </c>
      <c r="Q215" s="5">
        <f t="shared" si="49"/>
        <v>0</v>
      </c>
      <c r="R215" s="5">
        <v>9117</v>
      </c>
      <c r="S215" s="5" t="s">
        <v>323</v>
      </c>
      <c r="T215" s="5">
        <v>3</v>
      </c>
      <c r="U215" s="5">
        <v>0</v>
      </c>
      <c r="V215" s="5">
        <v>3</v>
      </c>
      <c r="W215" s="5">
        <v>7</v>
      </c>
      <c r="X215" s="5">
        <v>2</v>
      </c>
      <c r="Y215" s="5">
        <v>0</v>
      </c>
      <c r="Z215" s="5">
        <v>4</v>
      </c>
      <c r="AA215" s="5">
        <v>5</v>
      </c>
      <c r="AB215" s="5">
        <v>1</v>
      </c>
      <c r="AC215" s="5">
        <v>0</v>
      </c>
      <c r="AD215" s="5">
        <v>0</v>
      </c>
      <c r="AE215" s="5">
        <v>5</v>
      </c>
      <c r="AF215" s="5">
        <f t="shared" si="50"/>
        <v>10</v>
      </c>
      <c r="AG215" s="5">
        <f t="shared" si="51"/>
        <v>7</v>
      </c>
      <c r="AH215" s="5">
        <f t="shared" si="52"/>
        <v>6</v>
      </c>
      <c r="AI215" s="5">
        <f t="shared" si="60"/>
        <v>13</v>
      </c>
      <c r="AJ215" s="5">
        <f t="shared" si="61"/>
        <v>11</v>
      </c>
      <c r="AK215" s="5">
        <f t="shared" si="62"/>
        <v>6</v>
      </c>
      <c r="AL215" s="5">
        <f t="shared" si="63"/>
        <v>23</v>
      </c>
      <c r="AM215" s="5">
        <f t="shared" si="64"/>
        <v>30</v>
      </c>
      <c r="AN215" s="5">
        <f t="shared" si="53"/>
        <v>0</v>
      </c>
      <c r="AO215" s="5">
        <f t="shared" si="54"/>
        <v>0</v>
      </c>
      <c r="AP215" s="5">
        <f t="shared" si="55"/>
        <v>0</v>
      </c>
      <c r="AQ215" s="5">
        <f t="shared" si="56"/>
        <v>0</v>
      </c>
    </row>
    <row r="216" spans="1:43" x14ac:dyDescent="0.3">
      <c r="A216" s="71">
        <v>9118</v>
      </c>
      <c r="B216" s="73" t="s">
        <v>362</v>
      </c>
      <c r="C216" s="72">
        <v>3</v>
      </c>
      <c r="D216" s="72">
        <v>1</v>
      </c>
      <c r="E216" s="72">
        <v>6</v>
      </c>
      <c r="F216" s="72">
        <v>2</v>
      </c>
      <c r="G216" s="72">
        <v>1</v>
      </c>
      <c r="H216" s="72">
        <v>3</v>
      </c>
      <c r="I216" s="72">
        <v>0</v>
      </c>
      <c r="J216" s="72">
        <v>3</v>
      </c>
      <c r="K216" s="72">
        <v>3</v>
      </c>
      <c r="L216" s="72">
        <f t="shared" si="57"/>
        <v>10</v>
      </c>
      <c r="M216" s="72">
        <f t="shared" si="58"/>
        <v>12</v>
      </c>
      <c r="N216" s="111">
        <f t="shared" si="59"/>
        <v>0.83333333333333337</v>
      </c>
      <c r="Q216" s="5">
        <f t="shared" si="49"/>
        <v>0</v>
      </c>
      <c r="R216" s="5">
        <v>9118</v>
      </c>
      <c r="S216" s="5" t="s">
        <v>362</v>
      </c>
      <c r="T216" s="5">
        <v>3</v>
      </c>
      <c r="U216" s="5">
        <v>0</v>
      </c>
      <c r="V216" s="5">
        <v>2</v>
      </c>
      <c r="W216" s="5">
        <v>1</v>
      </c>
      <c r="X216" s="5">
        <v>2</v>
      </c>
      <c r="Y216" s="5">
        <v>0</v>
      </c>
      <c r="Z216" s="5">
        <v>0</v>
      </c>
      <c r="AA216" s="5">
        <v>1</v>
      </c>
      <c r="AB216" s="5">
        <v>0</v>
      </c>
      <c r="AC216" s="5">
        <v>0</v>
      </c>
      <c r="AD216" s="5">
        <v>0</v>
      </c>
      <c r="AE216" s="5">
        <v>3</v>
      </c>
      <c r="AF216" s="5">
        <f t="shared" si="50"/>
        <v>4</v>
      </c>
      <c r="AG216" s="5">
        <f t="shared" si="51"/>
        <v>3</v>
      </c>
      <c r="AH216" s="5">
        <f t="shared" si="52"/>
        <v>3</v>
      </c>
      <c r="AI216" s="5">
        <f t="shared" si="60"/>
        <v>6</v>
      </c>
      <c r="AJ216" s="5">
        <f t="shared" si="61"/>
        <v>3</v>
      </c>
      <c r="AK216" s="5">
        <f t="shared" si="62"/>
        <v>3</v>
      </c>
      <c r="AL216" s="5">
        <f t="shared" si="63"/>
        <v>10</v>
      </c>
      <c r="AM216" s="5">
        <f t="shared" si="64"/>
        <v>12</v>
      </c>
      <c r="AN216" s="5">
        <f t="shared" si="53"/>
        <v>0</v>
      </c>
      <c r="AO216" s="5">
        <f t="shared" si="54"/>
        <v>0</v>
      </c>
      <c r="AP216" s="5">
        <f t="shared" si="55"/>
        <v>0</v>
      </c>
      <c r="AQ216" s="5">
        <f t="shared" si="56"/>
        <v>0</v>
      </c>
    </row>
    <row r="217" spans="1:43" x14ac:dyDescent="0.3">
      <c r="A217" s="71">
        <v>9119</v>
      </c>
      <c r="B217" s="72" t="s">
        <v>374</v>
      </c>
      <c r="C217" s="72">
        <v>2</v>
      </c>
      <c r="D217" s="72">
        <v>5</v>
      </c>
      <c r="E217" s="72">
        <v>9</v>
      </c>
      <c r="F217" s="72">
        <v>3</v>
      </c>
      <c r="G217" s="72">
        <v>5</v>
      </c>
      <c r="H217" s="72">
        <v>8</v>
      </c>
      <c r="I217" s="72">
        <v>3</v>
      </c>
      <c r="J217" s="72">
        <v>6</v>
      </c>
      <c r="K217" s="72">
        <v>9</v>
      </c>
      <c r="L217" s="72">
        <f t="shared" si="57"/>
        <v>24</v>
      </c>
      <c r="M217" s="72">
        <f t="shared" si="58"/>
        <v>26</v>
      </c>
      <c r="N217" s="111">
        <f t="shared" si="59"/>
        <v>0.92307692307692313</v>
      </c>
      <c r="Q217" s="5">
        <f t="shared" si="49"/>
        <v>0</v>
      </c>
      <c r="R217" s="5">
        <v>9119</v>
      </c>
      <c r="S217" s="5" t="s">
        <v>374</v>
      </c>
      <c r="T217" s="5">
        <v>2</v>
      </c>
      <c r="U217" s="5">
        <v>0</v>
      </c>
      <c r="V217" s="5">
        <v>2</v>
      </c>
      <c r="W217" s="5">
        <v>5</v>
      </c>
      <c r="X217" s="5">
        <v>3</v>
      </c>
      <c r="Y217" s="5">
        <v>0</v>
      </c>
      <c r="Z217" s="5">
        <v>0</v>
      </c>
      <c r="AA217" s="5">
        <v>5</v>
      </c>
      <c r="AB217" s="5">
        <v>3</v>
      </c>
      <c r="AC217" s="5">
        <v>0</v>
      </c>
      <c r="AD217" s="5">
        <v>0</v>
      </c>
      <c r="AE217" s="5">
        <v>6</v>
      </c>
      <c r="AF217" s="5">
        <f t="shared" si="50"/>
        <v>7</v>
      </c>
      <c r="AG217" s="5">
        <f t="shared" si="51"/>
        <v>8</v>
      </c>
      <c r="AH217" s="5">
        <f t="shared" si="52"/>
        <v>9</v>
      </c>
      <c r="AI217" s="5">
        <f t="shared" si="60"/>
        <v>9</v>
      </c>
      <c r="AJ217" s="5">
        <f t="shared" si="61"/>
        <v>8</v>
      </c>
      <c r="AK217" s="5">
        <f t="shared" si="62"/>
        <v>9</v>
      </c>
      <c r="AL217" s="5">
        <f t="shared" si="63"/>
        <v>24</v>
      </c>
      <c r="AM217" s="5">
        <f t="shared" si="64"/>
        <v>26</v>
      </c>
      <c r="AN217" s="5">
        <f t="shared" si="53"/>
        <v>0</v>
      </c>
      <c r="AO217" s="5">
        <f t="shared" si="54"/>
        <v>0</v>
      </c>
      <c r="AP217" s="5">
        <f t="shared" si="55"/>
        <v>0</v>
      </c>
      <c r="AQ217" s="5">
        <f t="shared" si="56"/>
        <v>0</v>
      </c>
    </row>
    <row r="218" spans="1:43" x14ac:dyDescent="0.3">
      <c r="A218" s="71">
        <v>9120</v>
      </c>
      <c r="B218" s="73" t="s">
        <v>124</v>
      </c>
      <c r="C218" s="72">
        <v>4</v>
      </c>
      <c r="D218" s="72">
        <v>19</v>
      </c>
      <c r="E218" s="72">
        <v>30</v>
      </c>
      <c r="F218" s="72">
        <v>3</v>
      </c>
      <c r="G218" s="72">
        <v>7</v>
      </c>
      <c r="H218" s="72">
        <v>10</v>
      </c>
      <c r="I218" s="72">
        <v>3</v>
      </c>
      <c r="J218" s="72">
        <v>8</v>
      </c>
      <c r="K218" s="72">
        <v>12</v>
      </c>
      <c r="L218" s="72">
        <f t="shared" si="57"/>
        <v>44</v>
      </c>
      <c r="M218" s="72">
        <f t="shared" si="58"/>
        <v>52</v>
      </c>
      <c r="N218" s="111">
        <f t="shared" si="59"/>
        <v>0.84615384615384615</v>
      </c>
      <c r="Q218" s="5">
        <f t="shared" si="49"/>
        <v>0</v>
      </c>
      <c r="R218" s="5">
        <v>9120</v>
      </c>
      <c r="S218" s="5" t="s">
        <v>124</v>
      </c>
      <c r="T218" s="5">
        <v>4</v>
      </c>
      <c r="U218" s="5">
        <v>0</v>
      </c>
      <c r="V218" s="5">
        <v>7</v>
      </c>
      <c r="W218" s="5">
        <v>19</v>
      </c>
      <c r="X218" s="5">
        <v>3</v>
      </c>
      <c r="Y218" s="5">
        <v>0</v>
      </c>
      <c r="Z218" s="5">
        <v>0</v>
      </c>
      <c r="AA218" s="5">
        <v>7</v>
      </c>
      <c r="AB218" s="5">
        <v>3</v>
      </c>
      <c r="AC218" s="5">
        <v>0</v>
      </c>
      <c r="AD218" s="5">
        <v>1</v>
      </c>
      <c r="AE218" s="5">
        <v>8</v>
      </c>
      <c r="AF218" s="5">
        <f t="shared" si="50"/>
        <v>23</v>
      </c>
      <c r="AG218" s="5">
        <f t="shared" si="51"/>
        <v>10</v>
      </c>
      <c r="AH218" s="5">
        <f t="shared" si="52"/>
        <v>11</v>
      </c>
      <c r="AI218" s="5">
        <f t="shared" si="60"/>
        <v>30</v>
      </c>
      <c r="AJ218" s="5">
        <f t="shared" si="61"/>
        <v>10</v>
      </c>
      <c r="AK218" s="5">
        <f t="shared" si="62"/>
        <v>12</v>
      </c>
      <c r="AL218" s="5">
        <f t="shared" si="63"/>
        <v>44</v>
      </c>
      <c r="AM218" s="5">
        <f t="shared" si="64"/>
        <v>52</v>
      </c>
      <c r="AN218" s="5">
        <f t="shared" si="53"/>
        <v>0</v>
      </c>
      <c r="AO218" s="5">
        <f t="shared" si="54"/>
        <v>0</v>
      </c>
      <c r="AP218" s="5">
        <f t="shared" si="55"/>
        <v>0</v>
      </c>
      <c r="AQ218" s="5">
        <f t="shared" si="56"/>
        <v>0</v>
      </c>
    </row>
    <row r="219" spans="1:43" x14ac:dyDescent="0.3">
      <c r="A219" s="71">
        <v>9121</v>
      </c>
      <c r="B219" s="73" t="s">
        <v>258</v>
      </c>
      <c r="C219" s="72">
        <v>3</v>
      </c>
      <c r="D219" s="72">
        <v>2</v>
      </c>
      <c r="E219" s="72">
        <v>14</v>
      </c>
      <c r="F219" s="72">
        <v>2</v>
      </c>
      <c r="G219" s="72">
        <v>5</v>
      </c>
      <c r="H219" s="72">
        <v>9</v>
      </c>
      <c r="I219" s="72">
        <v>0</v>
      </c>
      <c r="J219" s="72">
        <v>4</v>
      </c>
      <c r="K219" s="72">
        <v>4</v>
      </c>
      <c r="L219" s="72">
        <f t="shared" si="57"/>
        <v>16</v>
      </c>
      <c r="M219" s="72">
        <f t="shared" si="58"/>
        <v>27</v>
      </c>
      <c r="N219" s="111">
        <f t="shared" si="59"/>
        <v>0.59259259259259256</v>
      </c>
      <c r="Q219" s="5">
        <f t="shared" si="49"/>
        <v>0</v>
      </c>
      <c r="R219" s="5">
        <v>9121</v>
      </c>
      <c r="S219" s="5" t="s">
        <v>258</v>
      </c>
      <c r="T219" s="5">
        <v>3</v>
      </c>
      <c r="U219" s="5">
        <v>0</v>
      </c>
      <c r="V219" s="5">
        <v>9</v>
      </c>
      <c r="W219" s="5">
        <v>2</v>
      </c>
      <c r="X219" s="5">
        <v>2</v>
      </c>
      <c r="Y219" s="5">
        <v>0</v>
      </c>
      <c r="Z219" s="5">
        <v>2</v>
      </c>
      <c r="AA219" s="5">
        <v>5</v>
      </c>
      <c r="AB219" s="5">
        <v>0</v>
      </c>
      <c r="AC219" s="5">
        <v>0</v>
      </c>
      <c r="AD219" s="5">
        <v>0</v>
      </c>
      <c r="AE219" s="5">
        <v>4</v>
      </c>
      <c r="AF219" s="5">
        <f t="shared" si="50"/>
        <v>5</v>
      </c>
      <c r="AG219" s="5">
        <f t="shared" si="51"/>
        <v>7</v>
      </c>
      <c r="AH219" s="5">
        <f t="shared" si="52"/>
        <v>4</v>
      </c>
      <c r="AI219" s="5">
        <f t="shared" si="60"/>
        <v>14</v>
      </c>
      <c r="AJ219" s="5">
        <f t="shared" si="61"/>
        <v>9</v>
      </c>
      <c r="AK219" s="5">
        <f t="shared" si="62"/>
        <v>4</v>
      </c>
      <c r="AL219" s="5">
        <f t="shared" si="63"/>
        <v>16</v>
      </c>
      <c r="AM219" s="5">
        <f t="shared" si="64"/>
        <v>27</v>
      </c>
      <c r="AN219" s="5">
        <f t="shared" si="53"/>
        <v>0</v>
      </c>
      <c r="AO219" s="5">
        <f t="shared" si="54"/>
        <v>0</v>
      </c>
      <c r="AP219" s="5">
        <f t="shared" si="55"/>
        <v>0</v>
      </c>
      <c r="AQ219" s="5">
        <f t="shared" si="56"/>
        <v>0</v>
      </c>
    </row>
    <row r="220" spans="1:43" x14ac:dyDescent="0.3">
      <c r="A220" s="71">
        <v>9201</v>
      </c>
      <c r="B220" s="73" t="s">
        <v>100</v>
      </c>
      <c r="C220" s="72">
        <v>4</v>
      </c>
      <c r="D220" s="72">
        <v>20</v>
      </c>
      <c r="E220" s="72">
        <v>24</v>
      </c>
      <c r="F220" s="72">
        <v>2</v>
      </c>
      <c r="G220" s="72">
        <v>7</v>
      </c>
      <c r="H220" s="72">
        <v>10</v>
      </c>
      <c r="I220" s="72">
        <v>1</v>
      </c>
      <c r="J220" s="72">
        <v>1</v>
      </c>
      <c r="K220" s="72">
        <v>3</v>
      </c>
      <c r="L220" s="72">
        <f t="shared" si="57"/>
        <v>35</v>
      </c>
      <c r="M220" s="72">
        <f t="shared" si="58"/>
        <v>37</v>
      </c>
      <c r="N220" s="111">
        <f t="shared" si="59"/>
        <v>0.94594594594594594</v>
      </c>
      <c r="Q220" s="5">
        <f t="shared" si="49"/>
        <v>0</v>
      </c>
      <c r="R220" s="5">
        <v>9201</v>
      </c>
      <c r="S220" s="5" t="s">
        <v>100</v>
      </c>
      <c r="T220" s="5">
        <v>4</v>
      </c>
      <c r="U220" s="5">
        <v>0</v>
      </c>
      <c r="V220" s="5">
        <v>0</v>
      </c>
      <c r="W220" s="5">
        <v>20</v>
      </c>
      <c r="X220" s="5">
        <v>2</v>
      </c>
      <c r="Y220" s="5">
        <v>0</v>
      </c>
      <c r="Z220" s="5">
        <v>1</v>
      </c>
      <c r="AA220" s="5">
        <v>7</v>
      </c>
      <c r="AB220" s="5">
        <v>1</v>
      </c>
      <c r="AC220" s="5">
        <v>0</v>
      </c>
      <c r="AD220" s="5">
        <v>1</v>
      </c>
      <c r="AE220" s="5">
        <v>1</v>
      </c>
      <c r="AF220" s="5">
        <f t="shared" si="50"/>
        <v>24</v>
      </c>
      <c r="AG220" s="5">
        <f t="shared" si="51"/>
        <v>9</v>
      </c>
      <c r="AH220" s="5">
        <f t="shared" si="52"/>
        <v>2</v>
      </c>
      <c r="AI220" s="5">
        <f t="shared" si="60"/>
        <v>24</v>
      </c>
      <c r="AJ220" s="5">
        <f t="shared" si="61"/>
        <v>10</v>
      </c>
      <c r="AK220" s="5">
        <f t="shared" si="62"/>
        <v>3</v>
      </c>
      <c r="AL220" s="5">
        <f t="shared" si="63"/>
        <v>35</v>
      </c>
      <c r="AM220" s="5">
        <f t="shared" si="64"/>
        <v>37</v>
      </c>
      <c r="AN220" s="5">
        <f t="shared" si="53"/>
        <v>0</v>
      </c>
      <c r="AO220" s="5">
        <f t="shared" si="54"/>
        <v>0</v>
      </c>
      <c r="AP220" s="5">
        <f t="shared" si="55"/>
        <v>0</v>
      </c>
      <c r="AQ220" s="5">
        <f t="shared" si="56"/>
        <v>0</v>
      </c>
    </row>
    <row r="221" spans="1:43" x14ac:dyDescent="0.3">
      <c r="A221" s="71">
        <v>9202</v>
      </c>
      <c r="B221" s="72" t="s">
        <v>49</v>
      </c>
      <c r="C221" s="72">
        <v>1</v>
      </c>
      <c r="D221" s="72">
        <v>8</v>
      </c>
      <c r="E221" s="72">
        <v>10</v>
      </c>
      <c r="F221" s="72">
        <v>3</v>
      </c>
      <c r="G221" s="72">
        <v>6</v>
      </c>
      <c r="H221" s="72">
        <v>9</v>
      </c>
      <c r="I221" s="72">
        <v>3</v>
      </c>
      <c r="J221" s="72">
        <v>3</v>
      </c>
      <c r="K221" s="72">
        <v>6</v>
      </c>
      <c r="L221" s="72">
        <f t="shared" si="57"/>
        <v>24</v>
      </c>
      <c r="M221" s="72">
        <f t="shared" si="58"/>
        <v>25</v>
      </c>
      <c r="N221" s="111">
        <f t="shared" si="59"/>
        <v>0.96</v>
      </c>
      <c r="Q221" s="5">
        <f t="shared" si="49"/>
        <v>0</v>
      </c>
      <c r="R221" s="5">
        <v>9202</v>
      </c>
      <c r="S221" s="5" t="s">
        <v>49</v>
      </c>
      <c r="T221" s="5">
        <v>1</v>
      </c>
      <c r="U221" s="5">
        <v>0</v>
      </c>
      <c r="V221" s="5">
        <v>1</v>
      </c>
      <c r="W221" s="5">
        <v>8</v>
      </c>
      <c r="X221" s="5">
        <v>3</v>
      </c>
      <c r="Y221" s="5">
        <v>0</v>
      </c>
      <c r="Z221" s="5">
        <v>0</v>
      </c>
      <c r="AA221" s="5">
        <v>6</v>
      </c>
      <c r="AB221" s="5">
        <v>3</v>
      </c>
      <c r="AC221" s="5">
        <v>0</v>
      </c>
      <c r="AD221" s="5">
        <v>0</v>
      </c>
      <c r="AE221" s="5">
        <v>3</v>
      </c>
      <c r="AF221" s="5">
        <f t="shared" si="50"/>
        <v>9</v>
      </c>
      <c r="AG221" s="5">
        <f t="shared" si="51"/>
        <v>9</v>
      </c>
      <c r="AH221" s="5">
        <f t="shared" si="52"/>
        <v>6</v>
      </c>
      <c r="AI221" s="5">
        <f t="shared" si="60"/>
        <v>10</v>
      </c>
      <c r="AJ221" s="5">
        <f t="shared" si="61"/>
        <v>9</v>
      </c>
      <c r="AK221" s="5">
        <f t="shared" si="62"/>
        <v>6</v>
      </c>
      <c r="AL221" s="5">
        <f t="shared" si="63"/>
        <v>24</v>
      </c>
      <c r="AM221" s="5">
        <f t="shared" si="64"/>
        <v>25</v>
      </c>
      <c r="AN221" s="5">
        <f t="shared" si="53"/>
        <v>0</v>
      </c>
      <c r="AO221" s="5">
        <f t="shared" si="54"/>
        <v>0</v>
      </c>
      <c r="AP221" s="5">
        <f t="shared" si="55"/>
        <v>0</v>
      </c>
      <c r="AQ221" s="5">
        <f t="shared" si="56"/>
        <v>0</v>
      </c>
    </row>
    <row r="222" spans="1:43" x14ac:dyDescent="0.3">
      <c r="A222" s="71">
        <v>9203</v>
      </c>
      <c r="B222" s="73" t="s">
        <v>420</v>
      </c>
      <c r="C222" s="72">
        <v>2</v>
      </c>
      <c r="D222" s="72">
        <v>10</v>
      </c>
      <c r="E222" s="72">
        <v>13</v>
      </c>
      <c r="F222" s="72">
        <v>1</v>
      </c>
      <c r="G222" s="72">
        <v>7</v>
      </c>
      <c r="H222" s="72">
        <v>9</v>
      </c>
      <c r="I222" s="72">
        <v>2</v>
      </c>
      <c r="J222" s="72">
        <v>3</v>
      </c>
      <c r="K222" s="72">
        <v>6</v>
      </c>
      <c r="L222" s="72">
        <f t="shared" si="57"/>
        <v>25</v>
      </c>
      <c r="M222" s="72">
        <f t="shared" si="58"/>
        <v>28</v>
      </c>
      <c r="N222" s="111">
        <f t="shared" si="59"/>
        <v>0.8928571428571429</v>
      </c>
      <c r="Q222" s="5">
        <f t="shared" si="49"/>
        <v>0</v>
      </c>
      <c r="R222" s="5">
        <v>9203</v>
      </c>
      <c r="S222" s="5" t="s">
        <v>420</v>
      </c>
      <c r="T222" s="5">
        <v>2</v>
      </c>
      <c r="U222" s="5">
        <v>0</v>
      </c>
      <c r="V222" s="5">
        <v>1</v>
      </c>
      <c r="W222" s="5">
        <v>10</v>
      </c>
      <c r="X222" s="5">
        <v>1</v>
      </c>
      <c r="Y222" s="5">
        <v>0</v>
      </c>
      <c r="Z222" s="5">
        <v>1</v>
      </c>
      <c r="AA222" s="5">
        <v>7</v>
      </c>
      <c r="AB222" s="5">
        <v>2</v>
      </c>
      <c r="AC222" s="5">
        <v>0</v>
      </c>
      <c r="AD222" s="5">
        <v>1</v>
      </c>
      <c r="AE222" s="5">
        <v>3</v>
      </c>
      <c r="AF222" s="5">
        <f t="shared" si="50"/>
        <v>12</v>
      </c>
      <c r="AG222" s="5">
        <f t="shared" si="51"/>
        <v>8</v>
      </c>
      <c r="AH222" s="5">
        <f t="shared" si="52"/>
        <v>5</v>
      </c>
      <c r="AI222" s="5">
        <f t="shared" si="60"/>
        <v>13</v>
      </c>
      <c r="AJ222" s="5">
        <f t="shared" si="61"/>
        <v>9</v>
      </c>
      <c r="AK222" s="5">
        <f t="shared" si="62"/>
        <v>6</v>
      </c>
      <c r="AL222" s="5">
        <f t="shared" si="63"/>
        <v>25</v>
      </c>
      <c r="AM222" s="5">
        <f t="shared" si="64"/>
        <v>28</v>
      </c>
      <c r="AN222" s="5">
        <f t="shared" si="53"/>
        <v>0</v>
      </c>
      <c r="AO222" s="5">
        <f t="shared" si="54"/>
        <v>0</v>
      </c>
      <c r="AP222" s="5">
        <f t="shared" si="55"/>
        <v>0</v>
      </c>
      <c r="AQ222" s="5">
        <f t="shared" si="56"/>
        <v>0</v>
      </c>
    </row>
    <row r="223" spans="1:43" x14ac:dyDescent="0.3">
      <c r="A223" s="71">
        <v>9204</v>
      </c>
      <c r="B223" s="73" t="s">
        <v>185</v>
      </c>
      <c r="C223" s="72">
        <v>1</v>
      </c>
      <c r="D223" s="72">
        <v>4</v>
      </c>
      <c r="E223" s="72">
        <v>10</v>
      </c>
      <c r="F223" s="72">
        <v>0</v>
      </c>
      <c r="G223" s="72">
        <v>4</v>
      </c>
      <c r="H223" s="72">
        <v>4</v>
      </c>
      <c r="I223" s="72">
        <v>3</v>
      </c>
      <c r="J223" s="72">
        <v>2</v>
      </c>
      <c r="K223" s="72">
        <v>6</v>
      </c>
      <c r="L223" s="72">
        <f t="shared" si="57"/>
        <v>14</v>
      </c>
      <c r="M223" s="72">
        <f t="shared" si="58"/>
        <v>20</v>
      </c>
      <c r="N223" s="111">
        <f t="shared" si="59"/>
        <v>0.7</v>
      </c>
      <c r="Q223" s="5">
        <f t="shared" si="49"/>
        <v>0</v>
      </c>
      <c r="R223" s="5">
        <v>9204</v>
      </c>
      <c r="S223" s="5" t="s">
        <v>185</v>
      </c>
      <c r="T223" s="5">
        <v>1</v>
      </c>
      <c r="U223" s="5">
        <v>0</v>
      </c>
      <c r="V223" s="5">
        <v>5</v>
      </c>
      <c r="W223" s="5">
        <v>4</v>
      </c>
      <c r="X223" s="5">
        <v>0</v>
      </c>
      <c r="Y223" s="5">
        <v>0</v>
      </c>
      <c r="Z223" s="5">
        <v>0</v>
      </c>
      <c r="AA223" s="5">
        <v>4</v>
      </c>
      <c r="AB223" s="5">
        <v>3</v>
      </c>
      <c r="AC223" s="5">
        <v>0</v>
      </c>
      <c r="AD223" s="5">
        <v>1</v>
      </c>
      <c r="AE223" s="5">
        <v>2</v>
      </c>
      <c r="AF223" s="5">
        <f t="shared" si="50"/>
        <v>5</v>
      </c>
      <c r="AG223" s="5">
        <f t="shared" si="51"/>
        <v>4</v>
      </c>
      <c r="AH223" s="5">
        <f t="shared" si="52"/>
        <v>5</v>
      </c>
      <c r="AI223" s="5">
        <f t="shared" si="60"/>
        <v>10</v>
      </c>
      <c r="AJ223" s="5">
        <f t="shared" si="61"/>
        <v>4</v>
      </c>
      <c r="AK223" s="5">
        <f t="shared" si="62"/>
        <v>6</v>
      </c>
      <c r="AL223" s="5">
        <f t="shared" si="63"/>
        <v>14</v>
      </c>
      <c r="AM223" s="5">
        <f t="shared" si="64"/>
        <v>20</v>
      </c>
      <c r="AN223" s="5">
        <f t="shared" si="53"/>
        <v>0</v>
      </c>
      <c r="AO223" s="5">
        <f t="shared" si="54"/>
        <v>0</v>
      </c>
      <c r="AP223" s="5">
        <f t="shared" si="55"/>
        <v>0</v>
      </c>
      <c r="AQ223" s="5">
        <f t="shared" si="56"/>
        <v>0</v>
      </c>
    </row>
    <row r="224" spans="1:43" x14ac:dyDescent="0.3">
      <c r="A224" s="71">
        <v>9205</v>
      </c>
      <c r="B224" s="73" t="s">
        <v>145</v>
      </c>
      <c r="C224" s="72">
        <v>5</v>
      </c>
      <c r="D224" s="72">
        <v>3</v>
      </c>
      <c r="E224" s="72">
        <v>10</v>
      </c>
      <c r="F224" s="72">
        <v>1</v>
      </c>
      <c r="G224" s="72">
        <v>3</v>
      </c>
      <c r="H224" s="72">
        <v>9</v>
      </c>
      <c r="I224" s="72">
        <v>0</v>
      </c>
      <c r="J224" s="72">
        <v>8</v>
      </c>
      <c r="K224" s="72">
        <v>8</v>
      </c>
      <c r="L224" s="72">
        <f t="shared" si="57"/>
        <v>20</v>
      </c>
      <c r="M224" s="72">
        <f t="shared" si="58"/>
        <v>27</v>
      </c>
      <c r="N224" s="111">
        <f t="shared" si="59"/>
        <v>0.7407407407407407</v>
      </c>
      <c r="Q224" s="5">
        <f t="shared" si="49"/>
        <v>0</v>
      </c>
      <c r="R224" s="5">
        <v>9205</v>
      </c>
      <c r="S224" s="5" t="s">
        <v>145</v>
      </c>
      <c r="T224" s="5">
        <v>5</v>
      </c>
      <c r="U224" s="5">
        <v>0</v>
      </c>
      <c r="V224" s="5">
        <v>2</v>
      </c>
      <c r="W224" s="5">
        <v>3</v>
      </c>
      <c r="X224" s="5">
        <v>1</v>
      </c>
      <c r="Y224" s="5">
        <v>0</v>
      </c>
      <c r="Z224" s="5">
        <v>5</v>
      </c>
      <c r="AA224" s="5">
        <v>3</v>
      </c>
      <c r="AB224" s="5">
        <v>0</v>
      </c>
      <c r="AC224" s="5">
        <v>0</v>
      </c>
      <c r="AD224" s="5">
        <v>0</v>
      </c>
      <c r="AE224" s="5">
        <v>8</v>
      </c>
      <c r="AF224" s="5">
        <f t="shared" si="50"/>
        <v>8</v>
      </c>
      <c r="AG224" s="5">
        <f t="shared" si="51"/>
        <v>4</v>
      </c>
      <c r="AH224" s="5">
        <f t="shared" si="52"/>
        <v>8</v>
      </c>
      <c r="AI224" s="5">
        <f t="shared" si="60"/>
        <v>10</v>
      </c>
      <c r="AJ224" s="5">
        <f t="shared" si="61"/>
        <v>9</v>
      </c>
      <c r="AK224" s="5">
        <f t="shared" si="62"/>
        <v>8</v>
      </c>
      <c r="AL224" s="5">
        <f t="shared" si="63"/>
        <v>20</v>
      </c>
      <c r="AM224" s="5">
        <f t="shared" si="64"/>
        <v>27</v>
      </c>
      <c r="AN224" s="5">
        <f t="shared" si="53"/>
        <v>0</v>
      </c>
      <c r="AO224" s="5">
        <f t="shared" si="54"/>
        <v>0</v>
      </c>
      <c r="AP224" s="5">
        <f t="shared" si="55"/>
        <v>0</v>
      </c>
      <c r="AQ224" s="5">
        <f t="shared" si="56"/>
        <v>0</v>
      </c>
    </row>
    <row r="225" spans="1:43" x14ac:dyDescent="0.3">
      <c r="A225" s="71">
        <v>9206</v>
      </c>
      <c r="B225" s="73" t="s">
        <v>11</v>
      </c>
      <c r="C225" s="72">
        <v>2</v>
      </c>
      <c r="D225" s="72">
        <v>3</v>
      </c>
      <c r="E225" s="72">
        <v>9</v>
      </c>
      <c r="F225" s="72">
        <v>0</v>
      </c>
      <c r="G225" s="72">
        <v>0</v>
      </c>
      <c r="H225" s="72">
        <v>1</v>
      </c>
      <c r="I225" s="72">
        <v>0</v>
      </c>
      <c r="J225" s="72">
        <v>0</v>
      </c>
      <c r="K225" s="72">
        <v>0</v>
      </c>
      <c r="L225" s="72">
        <f t="shared" si="57"/>
        <v>5</v>
      </c>
      <c r="M225" s="72">
        <f t="shared" si="58"/>
        <v>10</v>
      </c>
      <c r="N225" s="111">
        <f t="shared" si="59"/>
        <v>0.5</v>
      </c>
      <c r="Q225" s="5">
        <f t="shared" si="49"/>
        <v>0</v>
      </c>
      <c r="R225" s="5">
        <v>9206</v>
      </c>
      <c r="S225" s="5" t="s">
        <v>11</v>
      </c>
      <c r="T225" s="5">
        <v>2</v>
      </c>
      <c r="U225" s="5">
        <v>0</v>
      </c>
      <c r="V225" s="5">
        <v>4</v>
      </c>
      <c r="W225" s="5">
        <v>3</v>
      </c>
      <c r="X225" s="5">
        <v>0</v>
      </c>
      <c r="Y225" s="5">
        <v>0</v>
      </c>
      <c r="Z225" s="5">
        <v>1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f t="shared" si="50"/>
        <v>5</v>
      </c>
      <c r="AG225" s="5">
        <f t="shared" si="51"/>
        <v>0</v>
      </c>
      <c r="AH225" s="5">
        <f t="shared" si="52"/>
        <v>0</v>
      </c>
      <c r="AI225" s="5">
        <f t="shared" si="60"/>
        <v>9</v>
      </c>
      <c r="AJ225" s="5">
        <f t="shared" si="61"/>
        <v>1</v>
      </c>
      <c r="AK225" s="5">
        <f t="shared" si="62"/>
        <v>0</v>
      </c>
      <c r="AL225" s="5">
        <f t="shared" si="63"/>
        <v>5</v>
      </c>
      <c r="AM225" s="5">
        <f t="shared" si="64"/>
        <v>10</v>
      </c>
      <c r="AN225" s="5">
        <f t="shared" si="53"/>
        <v>0</v>
      </c>
      <c r="AO225" s="5">
        <f t="shared" si="54"/>
        <v>0</v>
      </c>
      <c r="AP225" s="5">
        <f t="shared" si="55"/>
        <v>0</v>
      </c>
      <c r="AQ225" s="5">
        <f t="shared" si="56"/>
        <v>0</v>
      </c>
    </row>
    <row r="226" spans="1:43" x14ac:dyDescent="0.3">
      <c r="A226" s="71">
        <v>9207</v>
      </c>
      <c r="B226" s="72" t="s">
        <v>149</v>
      </c>
      <c r="C226" s="72">
        <v>4</v>
      </c>
      <c r="D226" s="72">
        <v>6</v>
      </c>
      <c r="E226" s="72">
        <v>17</v>
      </c>
      <c r="F226" s="72">
        <v>1</v>
      </c>
      <c r="G226" s="72">
        <v>4</v>
      </c>
      <c r="H226" s="72">
        <v>6</v>
      </c>
      <c r="I226" s="72">
        <v>1</v>
      </c>
      <c r="J226" s="72">
        <v>0</v>
      </c>
      <c r="K226" s="72">
        <v>2</v>
      </c>
      <c r="L226" s="72">
        <f t="shared" si="57"/>
        <v>16</v>
      </c>
      <c r="M226" s="72">
        <f t="shared" si="58"/>
        <v>25</v>
      </c>
      <c r="N226" s="111">
        <f t="shared" si="59"/>
        <v>0.64</v>
      </c>
      <c r="Q226" s="5">
        <f t="shared" si="49"/>
        <v>0</v>
      </c>
      <c r="R226" s="5">
        <v>9207</v>
      </c>
      <c r="S226" s="5" t="s">
        <v>149</v>
      </c>
      <c r="T226" s="5">
        <v>4</v>
      </c>
      <c r="U226" s="5">
        <v>0</v>
      </c>
      <c r="V226" s="5">
        <v>7</v>
      </c>
      <c r="W226" s="5">
        <v>6</v>
      </c>
      <c r="X226" s="5">
        <v>1</v>
      </c>
      <c r="Y226" s="5">
        <v>0</v>
      </c>
      <c r="Z226" s="5">
        <v>1</v>
      </c>
      <c r="AA226" s="5">
        <v>4</v>
      </c>
      <c r="AB226" s="5">
        <v>1</v>
      </c>
      <c r="AC226" s="5">
        <v>0</v>
      </c>
      <c r="AD226" s="5">
        <v>1</v>
      </c>
      <c r="AE226" s="5">
        <v>0</v>
      </c>
      <c r="AF226" s="5">
        <f t="shared" si="50"/>
        <v>10</v>
      </c>
      <c r="AG226" s="5">
        <f t="shared" si="51"/>
        <v>5</v>
      </c>
      <c r="AH226" s="5">
        <f t="shared" si="52"/>
        <v>1</v>
      </c>
      <c r="AI226" s="5">
        <f t="shared" si="60"/>
        <v>17</v>
      </c>
      <c r="AJ226" s="5">
        <f t="shared" si="61"/>
        <v>6</v>
      </c>
      <c r="AK226" s="5">
        <f t="shared" si="62"/>
        <v>2</v>
      </c>
      <c r="AL226" s="5">
        <f t="shared" si="63"/>
        <v>16</v>
      </c>
      <c r="AM226" s="5">
        <f t="shared" si="64"/>
        <v>25</v>
      </c>
      <c r="AN226" s="5">
        <f t="shared" si="53"/>
        <v>0</v>
      </c>
      <c r="AO226" s="5">
        <f t="shared" si="54"/>
        <v>0</v>
      </c>
      <c r="AP226" s="5">
        <f t="shared" si="55"/>
        <v>0</v>
      </c>
      <c r="AQ226" s="5">
        <f t="shared" si="56"/>
        <v>0</v>
      </c>
    </row>
    <row r="227" spans="1:43" x14ac:dyDescent="0.3">
      <c r="A227" s="71">
        <v>9208</v>
      </c>
      <c r="B227" s="72" t="s">
        <v>363</v>
      </c>
      <c r="C227" s="72">
        <v>2</v>
      </c>
      <c r="D227" s="72">
        <v>9</v>
      </c>
      <c r="E227" s="72">
        <v>16</v>
      </c>
      <c r="F227" s="72">
        <v>2</v>
      </c>
      <c r="G227" s="72">
        <v>9</v>
      </c>
      <c r="H227" s="72">
        <v>11</v>
      </c>
      <c r="I227" s="72">
        <v>1</v>
      </c>
      <c r="J227" s="72">
        <v>5</v>
      </c>
      <c r="K227" s="72">
        <v>6</v>
      </c>
      <c r="L227" s="72">
        <f t="shared" si="57"/>
        <v>28</v>
      </c>
      <c r="M227" s="72">
        <f t="shared" si="58"/>
        <v>33</v>
      </c>
      <c r="N227" s="111">
        <f t="shared" si="59"/>
        <v>0.84848484848484851</v>
      </c>
      <c r="Q227" s="5">
        <f t="shared" si="49"/>
        <v>0</v>
      </c>
      <c r="R227" s="5">
        <v>9208</v>
      </c>
      <c r="S227" s="5" t="s">
        <v>363</v>
      </c>
      <c r="T227" s="5">
        <v>2</v>
      </c>
      <c r="U227" s="5">
        <v>0</v>
      </c>
      <c r="V227" s="5">
        <v>5</v>
      </c>
      <c r="W227" s="5">
        <v>9</v>
      </c>
      <c r="X227" s="5">
        <v>2</v>
      </c>
      <c r="Y227" s="5">
        <v>0</v>
      </c>
      <c r="Z227" s="5">
        <v>0</v>
      </c>
      <c r="AA227" s="5">
        <v>9</v>
      </c>
      <c r="AB227" s="5">
        <v>1</v>
      </c>
      <c r="AC227" s="5">
        <v>0</v>
      </c>
      <c r="AD227" s="5">
        <v>0</v>
      </c>
      <c r="AE227" s="5">
        <v>5</v>
      </c>
      <c r="AF227" s="5">
        <f t="shared" si="50"/>
        <v>11</v>
      </c>
      <c r="AG227" s="5">
        <f t="shared" si="51"/>
        <v>11</v>
      </c>
      <c r="AH227" s="5">
        <f t="shared" si="52"/>
        <v>6</v>
      </c>
      <c r="AI227" s="5">
        <f t="shared" si="60"/>
        <v>16</v>
      </c>
      <c r="AJ227" s="5">
        <f t="shared" si="61"/>
        <v>11</v>
      </c>
      <c r="AK227" s="5">
        <f t="shared" si="62"/>
        <v>6</v>
      </c>
      <c r="AL227" s="5">
        <f t="shared" si="63"/>
        <v>28</v>
      </c>
      <c r="AM227" s="5">
        <f t="shared" si="64"/>
        <v>33</v>
      </c>
      <c r="AN227" s="5">
        <f t="shared" si="53"/>
        <v>0</v>
      </c>
      <c r="AO227" s="5">
        <f t="shared" si="54"/>
        <v>0</v>
      </c>
      <c r="AP227" s="5">
        <f t="shared" si="55"/>
        <v>0</v>
      </c>
      <c r="AQ227" s="5">
        <f t="shared" si="56"/>
        <v>0</v>
      </c>
    </row>
    <row r="228" spans="1:43" x14ac:dyDescent="0.3">
      <c r="A228" s="71">
        <v>9209</v>
      </c>
      <c r="B228" s="73" t="s">
        <v>324</v>
      </c>
      <c r="C228" s="72">
        <v>0</v>
      </c>
      <c r="D228" s="72">
        <v>4</v>
      </c>
      <c r="E228" s="72">
        <v>5</v>
      </c>
      <c r="F228" s="72">
        <v>0</v>
      </c>
      <c r="G228" s="72">
        <v>3</v>
      </c>
      <c r="H228" s="72">
        <v>3</v>
      </c>
      <c r="I228" s="72">
        <v>0</v>
      </c>
      <c r="J228" s="72">
        <v>1</v>
      </c>
      <c r="K228" s="72">
        <v>1</v>
      </c>
      <c r="L228" s="72">
        <f t="shared" si="57"/>
        <v>8</v>
      </c>
      <c r="M228" s="72">
        <f t="shared" si="58"/>
        <v>9</v>
      </c>
      <c r="N228" s="111">
        <f t="shared" si="59"/>
        <v>0.88888888888888884</v>
      </c>
      <c r="Q228" s="5">
        <f t="shared" si="49"/>
        <v>0</v>
      </c>
      <c r="R228" s="5">
        <v>9209</v>
      </c>
      <c r="S228" s="5" t="s">
        <v>324</v>
      </c>
      <c r="T228" s="5">
        <v>0</v>
      </c>
      <c r="U228" s="5">
        <v>0</v>
      </c>
      <c r="V228" s="5">
        <v>1</v>
      </c>
      <c r="W228" s="5">
        <v>4</v>
      </c>
      <c r="X228" s="5">
        <v>0</v>
      </c>
      <c r="Y228" s="5">
        <v>0</v>
      </c>
      <c r="Z228" s="5">
        <v>0</v>
      </c>
      <c r="AA228" s="5">
        <v>3</v>
      </c>
      <c r="AB228" s="5">
        <v>0</v>
      </c>
      <c r="AC228" s="5">
        <v>0</v>
      </c>
      <c r="AD228" s="5">
        <v>0</v>
      </c>
      <c r="AE228" s="5">
        <v>1</v>
      </c>
      <c r="AF228" s="5">
        <f t="shared" si="50"/>
        <v>4</v>
      </c>
      <c r="AG228" s="5">
        <f t="shared" si="51"/>
        <v>3</v>
      </c>
      <c r="AH228" s="5">
        <f t="shared" si="52"/>
        <v>1</v>
      </c>
      <c r="AI228" s="5">
        <f t="shared" si="60"/>
        <v>5</v>
      </c>
      <c r="AJ228" s="5">
        <f t="shared" si="61"/>
        <v>3</v>
      </c>
      <c r="AK228" s="5">
        <f t="shared" si="62"/>
        <v>1</v>
      </c>
      <c r="AL228" s="5">
        <f t="shared" si="63"/>
        <v>8</v>
      </c>
      <c r="AM228" s="5">
        <f t="shared" si="64"/>
        <v>9</v>
      </c>
      <c r="AN228" s="5">
        <f t="shared" si="53"/>
        <v>0</v>
      </c>
      <c r="AO228" s="5">
        <f t="shared" si="54"/>
        <v>0</v>
      </c>
      <c r="AP228" s="5">
        <f t="shared" si="55"/>
        <v>0</v>
      </c>
      <c r="AQ228" s="5">
        <f t="shared" si="56"/>
        <v>0</v>
      </c>
    </row>
    <row r="229" spans="1:43" x14ac:dyDescent="0.3">
      <c r="A229" s="71">
        <v>9210</v>
      </c>
      <c r="B229" s="73" t="s">
        <v>419</v>
      </c>
      <c r="C229" s="72">
        <v>0</v>
      </c>
      <c r="D229" s="72">
        <v>4</v>
      </c>
      <c r="E229" s="72">
        <v>5</v>
      </c>
      <c r="F229" s="72">
        <v>2</v>
      </c>
      <c r="G229" s="72">
        <v>2</v>
      </c>
      <c r="H229" s="72">
        <v>4</v>
      </c>
      <c r="I229" s="72">
        <v>1</v>
      </c>
      <c r="J229" s="72">
        <v>2</v>
      </c>
      <c r="K229" s="72">
        <v>3</v>
      </c>
      <c r="L229" s="72">
        <f t="shared" si="57"/>
        <v>11</v>
      </c>
      <c r="M229" s="72">
        <f t="shared" si="58"/>
        <v>12</v>
      </c>
      <c r="N229" s="111">
        <f t="shared" si="59"/>
        <v>0.91666666666666663</v>
      </c>
      <c r="Q229" s="5">
        <f t="shared" si="49"/>
        <v>0</v>
      </c>
      <c r="R229" s="5">
        <v>9210</v>
      </c>
      <c r="S229" s="5" t="s">
        <v>419</v>
      </c>
      <c r="T229" s="5">
        <v>0</v>
      </c>
      <c r="U229" s="5">
        <v>0</v>
      </c>
      <c r="V229" s="5">
        <v>1</v>
      </c>
      <c r="W229" s="5">
        <v>4</v>
      </c>
      <c r="X229" s="5">
        <v>2</v>
      </c>
      <c r="Y229" s="5">
        <v>0</v>
      </c>
      <c r="Z229" s="5">
        <v>0</v>
      </c>
      <c r="AA229" s="5">
        <v>2</v>
      </c>
      <c r="AB229" s="5">
        <v>1</v>
      </c>
      <c r="AC229" s="5">
        <v>0</v>
      </c>
      <c r="AD229" s="5">
        <v>0</v>
      </c>
      <c r="AE229" s="5">
        <v>2</v>
      </c>
      <c r="AF229" s="5">
        <f t="shared" si="50"/>
        <v>4</v>
      </c>
      <c r="AG229" s="5">
        <f t="shared" si="51"/>
        <v>4</v>
      </c>
      <c r="AH229" s="5">
        <f t="shared" si="52"/>
        <v>3</v>
      </c>
      <c r="AI229" s="5">
        <f t="shared" si="60"/>
        <v>5</v>
      </c>
      <c r="AJ229" s="5">
        <f t="shared" si="61"/>
        <v>4</v>
      </c>
      <c r="AK229" s="5">
        <f t="shared" si="62"/>
        <v>3</v>
      </c>
      <c r="AL229" s="5">
        <f t="shared" si="63"/>
        <v>11</v>
      </c>
      <c r="AM229" s="5">
        <f t="shared" si="64"/>
        <v>12</v>
      </c>
      <c r="AN229" s="5">
        <f t="shared" si="53"/>
        <v>0</v>
      </c>
      <c r="AO229" s="5">
        <f t="shared" si="54"/>
        <v>0</v>
      </c>
      <c r="AP229" s="5">
        <f t="shared" si="55"/>
        <v>0</v>
      </c>
      <c r="AQ229" s="5">
        <f t="shared" si="56"/>
        <v>0</v>
      </c>
    </row>
    <row r="230" spans="1:43" x14ac:dyDescent="0.3">
      <c r="A230" s="71">
        <v>9211</v>
      </c>
      <c r="B230" s="73" t="s">
        <v>151</v>
      </c>
      <c r="C230" s="72">
        <v>2</v>
      </c>
      <c r="D230" s="72">
        <v>9</v>
      </c>
      <c r="E230" s="72">
        <v>15</v>
      </c>
      <c r="F230" s="72">
        <v>2</v>
      </c>
      <c r="G230" s="72">
        <v>11</v>
      </c>
      <c r="H230" s="72">
        <v>14</v>
      </c>
      <c r="I230" s="72">
        <v>4</v>
      </c>
      <c r="J230" s="72">
        <v>10</v>
      </c>
      <c r="K230" s="72">
        <v>16</v>
      </c>
      <c r="L230" s="72">
        <f t="shared" si="57"/>
        <v>38</v>
      </c>
      <c r="M230" s="72">
        <f t="shared" si="58"/>
        <v>45</v>
      </c>
      <c r="N230" s="111">
        <f t="shared" si="59"/>
        <v>0.84444444444444444</v>
      </c>
      <c r="Q230" s="5">
        <f t="shared" si="49"/>
        <v>0</v>
      </c>
      <c r="R230" s="5">
        <v>9211</v>
      </c>
      <c r="S230" s="5" t="s">
        <v>151</v>
      </c>
      <c r="T230" s="5">
        <v>2</v>
      </c>
      <c r="U230" s="5">
        <v>0</v>
      </c>
      <c r="V230" s="5">
        <v>4</v>
      </c>
      <c r="W230" s="5">
        <v>9</v>
      </c>
      <c r="X230" s="5">
        <v>2</v>
      </c>
      <c r="Y230" s="5">
        <v>0</v>
      </c>
      <c r="Z230" s="5">
        <v>1</v>
      </c>
      <c r="AA230" s="5">
        <v>11</v>
      </c>
      <c r="AB230" s="5">
        <v>4</v>
      </c>
      <c r="AC230" s="5">
        <v>0</v>
      </c>
      <c r="AD230" s="5">
        <v>2</v>
      </c>
      <c r="AE230" s="5">
        <v>10</v>
      </c>
      <c r="AF230" s="5">
        <f t="shared" si="50"/>
        <v>11</v>
      </c>
      <c r="AG230" s="5">
        <f t="shared" si="51"/>
        <v>13</v>
      </c>
      <c r="AH230" s="5">
        <f t="shared" si="52"/>
        <v>14</v>
      </c>
      <c r="AI230" s="5">
        <f t="shared" si="60"/>
        <v>15</v>
      </c>
      <c r="AJ230" s="5">
        <f t="shared" si="61"/>
        <v>14</v>
      </c>
      <c r="AK230" s="5">
        <f t="shared" si="62"/>
        <v>16</v>
      </c>
      <c r="AL230" s="5">
        <f t="shared" si="63"/>
        <v>38</v>
      </c>
      <c r="AM230" s="5">
        <f t="shared" si="64"/>
        <v>45</v>
      </c>
      <c r="AN230" s="5">
        <f t="shared" si="53"/>
        <v>0</v>
      </c>
      <c r="AO230" s="5">
        <f t="shared" si="54"/>
        <v>0</v>
      </c>
      <c r="AP230" s="5">
        <f t="shared" si="55"/>
        <v>0</v>
      </c>
      <c r="AQ230" s="5">
        <f t="shared" si="56"/>
        <v>0</v>
      </c>
    </row>
    <row r="231" spans="1:43" x14ac:dyDescent="0.3">
      <c r="A231" s="71">
        <v>10101</v>
      </c>
      <c r="B231" s="73" t="s">
        <v>229</v>
      </c>
      <c r="C231" s="72">
        <v>6</v>
      </c>
      <c r="D231" s="72">
        <v>19</v>
      </c>
      <c r="E231" s="72">
        <v>26</v>
      </c>
      <c r="F231" s="72">
        <v>3</v>
      </c>
      <c r="G231" s="72">
        <v>13</v>
      </c>
      <c r="H231" s="72">
        <v>20</v>
      </c>
      <c r="I231" s="72">
        <v>0</v>
      </c>
      <c r="J231" s="72">
        <v>15</v>
      </c>
      <c r="K231" s="72">
        <v>21</v>
      </c>
      <c r="L231" s="72">
        <f t="shared" si="57"/>
        <v>56</v>
      </c>
      <c r="M231" s="72">
        <f t="shared" si="58"/>
        <v>67</v>
      </c>
      <c r="N231" s="111">
        <f t="shared" si="59"/>
        <v>0.83582089552238803</v>
      </c>
      <c r="Q231" s="5">
        <f t="shared" si="49"/>
        <v>0</v>
      </c>
      <c r="R231" s="5">
        <v>10101</v>
      </c>
      <c r="S231" s="5" t="s">
        <v>229</v>
      </c>
      <c r="T231" s="5">
        <v>6</v>
      </c>
      <c r="U231" s="5">
        <v>0</v>
      </c>
      <c r="V231" s="5">
        <v>1</v>
      </c>
      <c r="W231" s="5">
        <v>19</v>
      </c>
      <c r="X231" s="5">
        <v>3</v>
      </c>
      <c r="Y231" s="5">
        <v>0</v>
      </c>
      <c r="Z231" s="5">
        <v>4</v>
      </c>
      <c r="AA231" s="5">
        <v>13</v>
      </c>
      <c r="AB231" s="5">
        <v>0</v>
      </c>
      <c r="AC231" s="5">
        <v>0</v>
      </c>
      <c r="AD231" s="5">
        <v>6</v>
      </c>
      <c r="AE231" s="5">
        <v>15</v>
      </c>
      <c r="AF231" s="5">
        <f t="shared" si="50"/>
        <v>25</v>
      </c>
      <c r="AG231" s="5">
        <f t="shared" si="51"/>
        <v>16</v>
      </c>
      <c r="AH231" s="5">
        <f t="shared" si="52"/>
        <v>15</v>
      </c>
      <c r="AI231" s="5">
        <f t="shared" si="60"/>
        <v>26</v>
      </c>
      <c r="AJ231" s="5">
        <f t="shared" si="61"/>
        <v>20</v>
      </c>
      <c r="AK231" s="5">
        <f t="shared" si="62"/>
        <v>21</v>
      </c>
      <c r="AL231" s="5">
        <f t="shared" si="63"/>
        <v>56</v>
      </c>
      <c r="AM231" s="5">
        <f t="shared" si="64"/>
        <v>67</v>
      </c>
      <c r="AN231" s="5">
        <f t="shared" si="53"/>
        <v>0</v>
      </c>
      <c r="AO231" s="5">
        <f t="shared" si="54"/>
        <v>0</v>
      </c>
      <c r="AP231" s="5">
        <f t="shared" si="55"/>
        <v>0</v>
      </c>
      <c r="AQ231" s="5">
        <f t="shared" si="56"/>
        <v>0</v>
      </c>
    </row>
    <row r="232" spans="1:43" x14ac:dyDescent="0.3">
      <c r="A232" s="71">
        <v>10102</v>
      </c>
      <c r="B232" s="73" t="s">
        <v>37</v>
      </c>
      <c r="C232" s="72">
        <v>1</v>
      </c>
      <c r="D232" s="72">
        <v>6</v>
      </c>
      <c r="E232" s="72">
        <v>10</v>
      </c>
      <c r="F232" s="72">
        <v>0</v>
      </c>
      <c r="G232" s="72">
        <v>7</v>
      </c>
      <c r="H232" s="72">
        <v>7</v>
      </c>
      <c r="I232" s="72">
        <v>2</v>
      </c>
      <c r="J232" s="72">
        <v>7</v>
      </c>
      <c r="K232" s="72">
        <v>11</v>
      </c>
      <c r="L232" s="72">
        <f t="shared" si="57"/>
        <v>23</v>
      </c>
      <c r="M232" s="72">
        <f t="shared" si="58"/>
        <v>28</v>
      </c>
      <c r="N232" s="111">
        <f t="shared" si="59"/>
        <v>0.8214285714285714</v>
      </c>
      <c r="Q232" s="5">
        <f t="shared" si="49"/>
        <v>0</v>
      </c>
      <c r="R232" s="5">
        <v>10102</v>
      </c>
      <c r="S232" s="5" t="s">
        <v>37</v>
      </c>
      <c r="T232" s="5">
        <v>1</v>
      </c>
      <c r="U232" s="5">
        <v>0</v>
      </c>
      <c r="V232" s="5">
        <v>3</v>
      </c>
      <c r="W232" s="5">
        <v>6</v>
      </c>
      <c r="X232" s="5">
        <v>0</v>
      </c>
      <c r="Y232" s="5">
        <v>0</v>
      </c>
      <c r="Z232" s="5">
        <v>0</v>
      </c>
      <c r="AA232" s="5">
        <v>7</v>
      </c>
      <c r="AB232" s="5">
        <v>2</v>
      </c>
      <c r="AC232" s="5">
        <v>0</v>
      </c>
      <c r="AD232" s="5">
        <v>2</v>
      </c>
      <c r="AE232" s="5">
        <v>7</v>
      </c>
      <c r="AF232" s="5">
        <f t="shared" si="50"/>
        <v>7</v>
      </c>
      <c r="AG232" s="5">
        <f t="shared" si="51"/>
        <v>7</v>
      </c>
      <c r="AH232" s="5">
        <f t="shared" si="52"/>
        <v>9</v>
      </c>
      <c r="AI232" s="5">
        <f t="shared" si="60"/>
        <v>10</v>
      </c>
      <c r="AJ232" s="5">
        <f t="shared" si="61"/>
        <v>7</v>
      </c>
      <c r="AK232" s="5">
        <f t="shared" si="62"/>
        <v>11</v>
      </c>
      <c r="AL232" s="5">
        <f t="shared" si="63"/>
        <v>23</v>
      </c>
      <c r="AM232" s="5">
        <f t="shared" si="64"/>
        <v>28</v>
      </c>
      <c r="AN232" s="5">
        <f t="shared" si="53"/>
        <v>0</v>
      </c>
      <c r="AO232" s="5">
        <f t="shared" si="54"/>
        <v>0</v>
      </c>
      <c r="AP232" s="5">
        <f t="shared" si="55"/>
        <v>0</v>
      </c>
      <c r="AQ232" s="5">
        <f t="shared" si="56"/>
        <v>0</v>
      </c>
    </row>
    <row r="233" spans="1:43" x14ac:dyDescent="0.3">
      <c r="A233" s="71">
        <v>10103</v>
      </c>
      <c r="B233" s="73" t="s">
        <v>375</v>
      </c>
      <c r="C233" s="72">
        <v>0</v>
      </c>
      <c r="D233" s="72">
        <v>0</v>
      </c>
      <c r="E233" s="72">
        <v>0</v>
      </c>
      <c r="F233" s="72">
        <v>0</v>
      </c>
      <c r="G233" s="72">
        <v>0</v>
      </c>
      <c r="H233" s="72">
        <v>0</v>
      </c>
      <c r="I233" s="72">
        <v>2</v>
      </c>
      <c r="J233" s="72">
        <v>0</v>
      </c>
      <c r="K233" s="72">
        <v>2</v>
      </c>
      <c r="L233" s="72">
        <f t="shared" si="57"/>
        <v>2</v>
      </c>
      <c r="M233" s="72">
        <f t="shared" si="58"/>
        <v>2</v>
      </c>
      <c r="N233" s="111">
        <f t="shared" si="59"/>
        <v>1</v>
      </c>
      <c r="Q233" s="5">
        <f t="shared" si="49"/>
        <v>0</v>
      </c>
      <c r="R233" s="5">
        <v>10103</v>
      </c>
      <c r="S233" s="5" t="s">
        <v>375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2</v>
      </c>
      <c r="AC233" s="5">
        <v>0</v>
      </c>
      <c r="AD233" s="5">
        <v>0</v>
      </c>
      <c r="AE233" s="5">
        <v>0</v>
      </c>
      <c r="AF233" s="5">
        <f t="shared" si="50"/>
        <v>0</v>
      </c>
      <c r="AG233" s="5">
        <f t="shared" si="51"/>
        <v>0</v>
      </c>
      <c r="AH233" s="5">
        <f t="shared" si="52"/>
        <v>2</v>
      </c>
      <c r="AI233" s="5">
        <f t="shared" si="60"/>
        <v>0</v>
      </c>
      <c r="AJ233" s="5">
        <f t="shared" si="61"/>
        <v>0</v>
      </c>
      <c r="AK233" s="5">
        <f t="shared" si="62"/>
        <v>2</v>
      </c>
      <c r="AL233" s="5">
        <f t="shared" si="63"/>
        <v>2</v>
      </c>
      <c r="AM233" s="5">
        <f t="shared" si="64"/>
        <v>2</v>
      </c>
      <c r="AN233" s="5">
        <f t="shared" si="53"/>
        <v>0</v>
      </c>
      <c r="AO233" s="5">
        <f t="shared" si="54"/>
        <v>0</v>
      </c>
      <c r="AP233" s="5">
        <f t="shared" si="55"/>
        <v>0</v>
      </c>
      <c r="AQ233" s="5">
        <f t="shared" si="56"/>
        <v>0</v>
      </c>
    </row>
    <row r="234" spans="1:43" x14ac:dyDescent="0.3">
      <c r="A234" s="71">
        <v>10104</v>
      </c>
      <c r="B234" s="73" t="s">
        <v>23</v>
      </c>
      <c r="C234" s="72">
        <v>3</v>
      </c>
      <c r="D234" s="72">
        <v>4</v>
      </c>
      <c r="E234" s="72">
        <v>7</v>
      </c>
      <c r="F234" s="72">
        <v>0</v>
      </c>
      <c r="G234" s="72">
        <v>5</v>
      </c>
      <c r="H234" s="72">
        <v>7</v>
      </c>
      <c r="I234" s="72">
        <v>1</v>
      </c>
      <c r="J234" s="72">
        <v>6</v>
      </c>
      <c r="K234" s="72">
        <v>8</v>
      </c>
      <c r="L234" s="72">
        <f t="shared" si="57"/>
        <v>19</v>
      </c>
      <c r="M234" s="72">
        <f t="shared" si="58"/>
        <v>22</v>
      </c>
      <c r="N234" s="111">
        <f t="shared" si="59"/>
        <v>0.86363636363636365</v>
      </c>
      <c r="Q234" s="5">
        <f t="shared" si="49"/>
        <v>0</v>
      </c>
      <c r="R234" s="5">
        <v>10104</v>
      </c>
      <c r="S234" s="5" t="s">
        <v>23</v>
      </c>
      <c r="T234" s="5">
        <v>3</v>
      </c>
      <c r="U234" s="5">
        <v>0</v>
      </c>
      <c r="V234" s="5">
        <v>0</v>
      </c>
      <c r="W234" s="5">
        <v>4</v>
      </c>
      <c r="X234" s="5">
        <v>0</v>
      </c>
      <c r="Y234" s="5">
        <v>0</v>
      </c>
      <c r="Z234" s="5">
        <v>2</v>
      </c>
      <c r="AA234" s="5">
        <v>5</v>
      </c>
      <c r="AB234" s="5">
        <v>1</v>
      </c>
      <c r="AC234" s="5">
        <v>0</v>
      </c>
      <c r="AD234" s="5">
        <v>1</v>
      </c>
      <c r="AE234" s="5">
        <v>6</v>
      </c>
      <c r="AF234" s="5">
        <f t="shared" si="50"/>
        <v>7</v>
      </c>
      <c r="AG234" s="5">
        <f t="shared" si="51"/>
        <v>5</v>
      </c>
      <c r="AH234" s="5">
        <f t="shared" si="52"/>
        <v>7</v>
      </c>
      <c r="AI234" s="5">
        <f t="shared" si="60"/>
        <v>7</v>
      </c>
      <c r="AJ234" s="5">
        <f t="shared" si="61"/>
        <v>7</v>
      </c>
      <c r="AK234" s="5">
        <f t="shared" si="62"/>
        <v>8</v>
      </c>
      <c r="AL234" s="5">
        <f t="shared" si="63"/>
        <v>19</v>
      </c>
      <c r="AM234" s="5">
        <f t="shared" si="64"/>
        <v>22</v>
      </c>
      <c r="AN234" s="5">
        <f t="shared" si="53"/>
        <v>0</v>
      </c>
      <c r="AO234" s="5">
        <f t="shared" si="54"/>
        <v>0</v>
      </c>
      <c r="AP234" s="5">
        <f t="shared" si="55"/>
        <v>0</v>
      </c>
      <c r="AQ234" s="5">
        <f t="shared" si="56"/>
        <v>0</v>
      </c>
    </row>
    <row r="235" spans="1:43" x14ac:dyDescent="0.3">
      <c r="A235" s="71">
        <v>10105</v>
      </c>
      <c r="B235" s="75" t="s">
        <v>187</v>
      </c>
      <c r="C235" s="72">
        <v>0</v>
      </c>
      <c r="D235" s="72">
        <v>4</v>
      </c>
      <c r="E235" s="72">
        <v>7</v>
      </c>
      <c r="F235" s="72">
        <v>1</v>
      </c>
      <c r="G235" s="72">
        <v>6</v>
      </c>
      <c r="H235" s="72">
        <v>7</v>
      </c>
      <c r="I235" s="72">
        <v>0</v>
      </c>
      <c r="J235" s="72">
        <v>3</v>
      </c>
      <c r="K235" s="72">
        <v>4</v>
      </c>
      <c r="L235" s="72">
        <f t="shared" si="57"/>
        <v>14</v>
      </c>
      <c r="M235" s="72">
        <f t="shared" si="58"/>
        <v>18</v>
      </c>
      <c r="N235" s="111">
        <f t="shared" si="59"/>
        <v>0.77777777777777779</v>
      </c>
      <c r="Q235" s="5">
        <f t="shared" si="49"/>
        <v>0</v>
      </c>
      <c r="R235" s="5">
        <v>10105</v>
      </c>
      <c r="S235" s="5" t="s">
        <v>187</v>
      </c>
      <c r="T235" s="5">
        <v>0</v>
      </c>
      <c r="U235" s="5">
        <v>0</v>
      </c>
      <c r="V235" s="5">
        <v>3</v>
      </c>
      <c r="W235" s="5">
        <v>4</v>
      </c>
      <c r="X235" s="5">
        <v>1</v>
      </c>
      <c r="Y235" s="5">
        <v>0</v>
      </c>
      <c r="Z235" s="5">
        <v>0</v>
      </c>
      <c r="AA235" s="5">
        <v>6</v>
      </c>
      <c r="AB235" s="5">
        <v>0</v>
      </c>
      <c r="AC235" s="5">
        <v>0</v>
      </c>
      <c r="AD235" s="5">
        <v>1</v>
      </c>
      <c r="AE235" s="5">
        <v>3</v>
      </c>
      <c r="AF235" s="5">
        <f t="shared" si="50"/>
        <v>4</v>
      </c>
      <c r="AG235" s="5">
        <f t="shared" si="51"/>
        <v>7</v>
      </c>
      <c r="AH235" s="5">
        <f t="shared" si="52"/>
        <v>3</v>
      </c>
      <c r="AI235" s="5">
        <f t="shared" si="60"/>
        <v>7</v>
      </c>
      <c r="AJ235" s="5">
        <f t="shared" si="61"/>
        <v>7</v>
      </c>
      <c r="AK235" s="5">
        <f t="shared" si="62"/>
        <v>4</v>
      </c>
      <c r="AL235" s="5">
        <f t="shared" si="63"/>
        <v>14</v>
      </c>
      <c r="AM235" s="5">
        <f t="shared" si="64"/>
        <v>18</v>
      </c>
      <c r="AN235" s="5">
        <f t="shared" si="53"/>
        <v>0</v>
      </c>
      <c r="AO235" s="5">
        <f t="shared" si="54"/>
        <v>0</v>
      </c>
      <c r="AP235" s="5">
        <f t="shared" si="55"/>
        <v>0</v>
      </c>
      <c r="AQ235" s="5">
        <f t="shared" si="56"/>
        <v>0</v>
      </c>
    </row>
    <row r="236" spans="1:43" x14ac:dyDescent="0.3">
      <c r="A236" s="71">
        <v>10106</v>
      </c>
      <c r="B236" s="72" t="s">
        <v>188</v>
      </c>
      <c r="C236" s="72">
        <v>8</v>
      </c>
      <c r="D236" s="72">
        <v>5</v>
      </c>
      <c r="E236" s="72">
        <v>14</v>
      </c>
      <c r="F236" s="72">
        <v>0</v>
      </c>
      <c r="G236" s="72">
        <v>7</v>
      </c>
      <c r="H236" s="72">
        <v>8</v>
      </c>
      <c r="I236" s="72">
        <v>0</v>
      </c>
      <c r="J236" s="72">
        <v>5</v>
      </c>
      <c r="K236" s="72">
        <v>5</v>
      </c>
      <c r="L236" s="72">
        <f t="shared" si="57"/>
        <v>25</v>
      </c>
      <c r="M236" s="72">
        <f t="shared" si="58"/>
        <v>27</v>
      </c>
      <c r="N236" s="111">
        <f t="shared" si="59"/>
        <v>0.92592592592592593</v>
      </c>
      <c r="Q236" s="5">
        <f t="shared" si="49"/>
        <v>0</v>
      </c>
      <c r="R236" s="5">
        <v>10106</v>
      </c>
      <c r="S236" s="5" t="s">
        <v>188</v>
      </c>
      <c r="T236" s="5">
        <v>8</v>
      </c>
      <c r="U236" s="5">
        <v>0</v>
      </c>
      <c r="V236" s="5">
        <v>1</v>
      </c>
      <c r="W236" s="5">
        <v>5</v>
      </c>
      <c r="X236" s="5">
        <v>0</v>
      </c>
      <c r="Y236" s="5">
        <v>0</v>
      </c>
      <c r="Z236" s="5">
        <v>1</v>
      </c>
      <c r="AA236" s="5">
        <v>7</v>
      </c>
      <c r="AB236" s="5">
        <v>0</v>
      </c>
      <c r="AC236" s="5">
        <v>0</v>
      </c>
      <c r="AD236" s="5">
        <v>0</v>
      </c>
      <c r="AE236" s="5">
        <v>5</v>
      </c>
      <c r="AF236" s="5">
        <f t="shared" si="50"/>
        <v>13</v>
      </c>
      <c r="AG236" s="5">
        <f t="shared" si="51"/>
        <v>7</v>
      </c>
      <c r="AH236" s="5">
        <f t="shared" si="52"/>
        <v>5</v>
      </c>
      <c r="AI236" s="5">
        <f t="shared" si="60"/>
        <v>14</v>
      </c>
      <c r="AJ236" s="5">
        <f t="shared" si="61"/>
        <v>8</v>
      </c>
      <c r="AK236" s="5">
        <f t="shared" si="62"/>
        <v>5</v>
      </c>
      <c r="AL236" s="5">
        <f t="shared" si="63"/>
        <v>25</v>
      </c>
      <c r="AM236" s="5">
        <f t="shared" si="64"/>
        <v>27</v>
      </c>
      <c r="AN236" s="5">
        <f t="shared" si="53"/>
        <v>0</v>
      </c>
      <c r="AO236" s="5">
        <f t="shared" si="54"/>
        <v>0</v>
      </c>
      <c r="AP236" s="5">
        <f t="shared" si="55"/>
        <v>0</v>
      </c>
      <c r="AQ236" s="5">
        <f t="shared" si="56"/>
        <v>0</v>
      </c>
    </row>
    <row r="237" spans="1:43" x14ac:dyDescent="0.3">
      <c r="A237" s="71">
        <v>10107</v>
      </c>
      <c r="B237" s="73" t="s">
        <v>325</v>
      </c>
      <c r="C237" s="72">
        <v>0</v>
      </c>
      <c r="D237" s="72">
        <v>5</v>
      </c>
      <c r="E237" s="72">
        <v>6</v>
      </c>
      <c r="F237" s="72">
        <v>1</v>
      </c>
      <c r="G237" s="72">
        <v>5</v>
      </c>
      <c r="H237" s="72">
        <v>6</v>
      </c>
      <c r="I237" s="72">
        <v>0</v>
      </c>
      <c r="J237" s="72">
        <v>2</v>
      </c>
      <c r="K237" s="72">
        <v>3</v>
      </c>
      <c r="L237" s="72">
        <f t="shared" si="57"/>
        <v>13</v>
      </c>
      <c r="M237" s="72">
        <f t="shared" si="58"/>
        <v>15</v>
      </c>
      <c r="N237" s="111">
        <f t="shared" si="59"/>
        <v>0.8666666666666667</v>
      </c>
      <c r="Q237" s="5">
        <f t="shared" si="49"/>
        <v>0</v>
      </c>
      <c r="R237" s="5">
        <v>10107</v>
      </c>
      <c r="S237" s="5" t="s">
        <v>325</v>
      </c>
      <c r="T237" s="5">
        <v>0</v>
      </c>
      <c r="U237" s="5">
        <v>0</v>
      </c>
      <c r="V237" s="5">
        <v>1</v>
      </c>
      <c r="W237" s="5">
        <v>5</v>
      </c>
      <c r="X237" s="5">
        <v>1</v>
      </c>
      <c r="Y237" s="5">
        <v>0</v>
      </c>
      <c r="Z237" s="5">
        <v>0</v>
      </c>
      <c r="AA237" s="5">
        <v>5</v>
      </c>
      <c r="AB237" s="5">
        <v>0</v>
      </c>
      <c r="AC237" s="5">
        <v>0</v>
      </c>
      <c r="AD237" s="5">
        <v>1</v>
      </c>
      <c r="AE237" s="5">
        <v>2</v>
      </c>
      <c r="AF237" s="5">
        <f t="shared" si="50"/>
        <v>5</v>
      </c>
      <c r="AG237" s="5">
        <f t="shared" si="51"/>
        <v>6</v>
      </c>
      <c r="AH237" s="5">
        <f t="shared" si="52"/>
        <v>2</v>
      </c>
      <c r="AI237" s="5">
        <f t="shared" si="60"/>
        <v>6</v>
      </c>
      <c r="AJ237" s="5">
        <f t="shared" si="61"/>
        <v>6</v>
      </c>
      <c r="AK237" s="5">
        <f t="shared" si="62"/>
        <v>3</v>
      </c>
      <c r="AL237" s="5">
        <f t="shared" si="63"/>
        <v>13</v>
      </c>
      <c r="AM237" s="5">
        <f t="shared" si="64"/>
        <v>15</v>
      </c>
      <c r="AN237" s="5">
        <f t="shared" si="53"/>
        <v>0</v>
      </c>
      <c r="AO237" s="5">
        <f t="shared" si="54"/>
        <v>0</v>
      </c>
      <c r="AP237" s="5">
        <f t="shared" si="55"/>
        <v>0</v>
      </c>
      <c r="AQ237" s="5">
        <f t="shared" si="56"/>
        <v>0</v>
      </c>
    </row>
    <row r="238" spans="1:43" x14ac:dyDescent="0.3">
      <c r="A238" s="71">
        <v>10108</v>
      </c>
      <c r="B238" s="75" t="s">
        <v>376</v>
      </c>
      <c r="C238" s="72">
        <v>0</v>
      </c>
      <c r="D238" s="72">
        <v>5</v>
      </c>
      <c r="E238" s="72">
        <v>7</v>
      </c>
      <c r="F238" s="72">
        <v>3</v>
      </c>
      <c r="G238" s="72">
        <v>8</v>
      </c>
      <c r="H238" s="72">
        <v>12</v>
      </c>
      <c r="I238" s="72">
        <v>0</v>
      </c>
      <c r="J238" s="72">
        <v>7</v>
      </c>
      <c r="K238" s="72">
        <v>7</v>
      </c>
      <c r="L238" s="72">
        <f t="shared" si="57"/>
        <v>23</v>
      </c>
      <c r="M238" s="72">
        <f t="shared" si="58"/>
        <v>26</v>
      </c>
      <c r="N238" s="111">
        <f t="shared" si="59"/>
        <v>0.88461538461538458</v>
      </c>
      <c r="Q238" s="5">
        <f t="shared" si="49"/>
        <v>0</v>
      </c>
      <c r="R238" s="5">
        <v>10108</v>
      </c>
      <c r="S238" s="5" t="s">
        <v>376</v>
      </c>
      <c r="T238" s="5">
        <v>0</v>
      </c>
      <c r="U238" s="5">
        <v>0</v>
      </c>
      <c r="V238" s="5">
        <v>2</v>
      </c>
      <c r="W238" s="5">
        <v>5</v>
      </c>
      <c r="X238" s="5">
        <v>3</v>
      </c>
      <c r="Y238" s="5">
        <v>0</v>
      </c>
      <c r="Z238" s="5">
        <v>1</v>
      </c>
      <c r="AA238" s="5">
        <v>8</v>
      </c>
      <c r="AB238" s="5">
        <v>0</v>
      </c>
      <c r="AC238" s="5">
        <v>0</v>
      </c>
      <c r="AD238" s="5">
        <v>0</v>
      </c>
      <c r="AE238" s="5">
        <v>7</v>
      </c>
      <c r="AF238" s="5">
        <f t="shared" si="50"/>
        <v>5</v>
      </c>
      <c r="AG238" s="5">
        <f t="shared" si="51"/>
        <v>11</v>
      </c>
      <c r="AH238" s="5">
        <f t="shared" si="52"/>
        <v>7</v>
      </c>
      <c r="AI238" s="5">
        <f t="shared" si="60"/>
        <v>7</v>
      </c>
      <c r="AJ238" s="5">
        <f t="shared" si="61"/>
        <v>12</v>
      </c>
      <c r="AK238" s="5">
        <f t="shared" si="62"/>
        <v>7</v>
      </c>
      <c r="AL238" s="5">
        <f t="shared" si="63"/>
        <v>23</v>
      </c>
      <c r="AM238" s="5">
        <f t="shared" si="64"/>
        <v>26</v>
      </c>
      <c r="AN238" s="5">
        <f t="shared" si="53"/>
        <v>0</v>
      </c>
      <c r="AO238" s="5">
        <f t="shared" si="54"/>
        <v>0</v>
      </c>
      <c r="AP238" s="5">
        <f t="shared" si="55"/>
        <v>0</v>
      </c>
      <c r="AQ238" s="5">
        <f t="shared" si="56"/>
        <v>0</v>
      </c>
    </row>
    <row r="239" spans="1:43" x14ac:dyDescent="0.3">
      <c r="A239" s="71">
        <v>10109</v>
      </c>
      <c r="B239" s="73" t="s">
        <v>31</v>
      </c>
      <c r="C239" s="72">
        <v>5</v>
      </c>
      <c r="D239" s="72">
        <v>8</v>
      </c>
      <c r="E239" s="72">
        <v>18</v>
      </c>
      <c r="F239" s="72">
        <v>1</v>
      </c>
      <c r="G239" s="72">
        <v>7</v>
      </c>
      <c r="H239" s="72">
        <v>9</v>
      </c>
      <c r="I239" s="72">
        <v>0</v>
      </c>
      <c r="J239" s="72">
        <v>4</v>
      </c>
      <c r="K239" s="72">
        <v>6</v>
      </c>
      <c r="L239" s="72">
        <f t="shared" si="57"/>
        <v>25</v>
      </c>
      <c r="M239" s="72">
        <f t="shared" si="58"/>
        <v>33</v>
      </c>
      <c r="N239" s="111">
        <f t="shared" si="59"/>
        <v>0.75757575757575757</v>
      </c>
      <c r="Q239" s="5">
        <f t="shared" si="49"/>
        <v>0</v>
      </c>
      <c r="R239" s="5">
        <v>10109</v>
      </c>
      <c r="S239" s="5" t="s">
        <v>31</v>
      </c>
      <c r="T239" s="5">
        <v>5</v>
      </c>
      <c r="U239" s="5">
        <v>0</v>
      </c>
      <c r="V239" s="5">
        <v>5</v>
      </c>
      <c r="W239" s="5">
        <v>8</v>
      </c>
      <c r="X239" s="5">
        <v>1</v>
      </c>
      <c r="Y239" s="5">
        <v>0</v>
      </c>
      <c r="Z239" s="5">
        <v>1</v>
      </c>
      <c r="AA239" s="5">
        <v>7</v>
      </c>
      <c r="AB239" s="5">
        <v>0</v>
      </c>
      <c r="AC239" s="5">
        <v>0</v>
      </c>
      <c r="AD239" s="5">
        <v>2</v>
      </c>
      <c r="AE239" s="5">
        <v>4</v>
      </c>
      <c r="AF239" s="5">
        <f t="shared" si="50"/>
        <v>13</v>
      </c>
      <c r="AG239" s="5">
        <f t="shared" si="51"/>
        <v>8</v>
      </c>
      <c r="AH239" s="5">
        <f t="shared" si="52"/>
        <v>4</v>
      </c>
      <c r="AI239" s="5">
        <f t="shared" si="60"/>
        <v>18</v>
      </c>
      <c r="AJ239" s="5">
        <f t="shared" si="61"/>
        <v>9</v>
      </c>
      <c r="AK239" s="5">
        <f t="shared" si="62"/>
        <v>6</v>
      </c>
      <c r="AL239" s="5">
        <f t="shared" si="63"/>
        <v>25</v>
      </c>
      <c r="AM239" s="5">
        <f t="shared" si="64"/>
        <v>33</v>
      </c>
      <c r="AN239" s="5">
        <f t="shared" si="53"/>
        <v>0</v>
      </c>
      <c r="AO239" s="5">
        <f t="shared" si="54"/>
        <v>0</v>
      </c>
      <c r="AP239" s="5">
        <f t="shared" si="55"/>
        <v>0</v>
      </c>
      <c r="AQ239" s="5">
        <f t="shared" si="56"/>
        <v>0</v>
      </c>
    </row>
    <row r="240" spans="1:43" x14ac:dyDescent="0.3">
      <c r="A240" s="71">
        <v>10201</v>
      </c>
      <c r="B240" s="75" t="s">
        <v>55</v>
      </c>
      <c r="C240" s="72">
        <v>1</v>
      </c>
      <c r="D240" s="72">
        <v>7</v>
      </c>
      <c r="E240" s="72">
        <v>13</v>
      </c>
      <c r="F240" s="72">
        <v>2</v>
      </c>
      <c r="G240" s="72">
        <v>6</v>
      </c>
      <c r="H240" s="72">
        <v>11</v>
      </c>
      <c r="I240" s="72">
        <v>0</v>
      </c>
      <c r="J240" s="72">
        <v>5</v>
      </c>
      <c r="K240" s="72">
        <v>7</v>
      </c>
      <c r="L240" s="72">
        <f t="shared" si="57"/>
        <v>21</v>
      </c>
      <c r="M240" s="72">
        <f t="shared" si="58"/>
        <v>31</v>
      </c>
      <c r="N240" s="111">
        <f t="shared" si="59"/>
        <v>0.67741935483870963</v>
      </c>
      <c r="Q240" s="5">
        <f t="shared" si="49"/>
        <v>0</v>
      </c>
      <c r="R240" s="5">
        <v>10201</v>
      </c>
      <c r="S240" s="5" t="s">
        <v>55</v>
      </c>
      <c r="T240" s="5">
        <v>1</v>
      </c>
      <c r="U240" s="5">
        <v>0</v>
      </c>
      <c r="V240" s="5">
        <v>5</v>
      </c>
      <c r="W240" s="5">
        <v>7</v>
      </c>
      <c r="X240" s="5">
        <v>2</v>
      </c>
      <c r="Y240" s="5">
        <v>0</v>
      </c>
      <c r="Z240" s="5">
        <v>3</v>
      </c>
      <c r="AA240" s="5">
        <v>6</v>
      </c>
      <c r="AB240" s="5">
        <v>0</v>
      </c>
      <c r="AC240" s="5">
        <v>0</v>
      </c>
      <c r="AD240" s="5">
        <v>2</v>
      </c>
      <c r="AE240" s="5">
        <v>5</v>
      </c>
      <c r="AF240" s="5">
        <f t="shared" si="50"/>
        <v>8</v>
      </c>
      <c r="AG240" s="5">
        <f t="shared" si="51"/>
        <v>8</v>
      </c>
      <c r="AH240" s="5">
        <f t="shared" si="52"/>
        <v>5</v>
      </c>
      <c r="AI240" s="5">
        <f t="shared" si="60"/>
        <v>13</v>
      </c>
      <c r="AJ240" s="5">
        <f t="shared" si="61"/>
        <v>11</v>
      </c>
      <c r="AK240" s="5">
        <f t="shared" si="62"/>
        <v>7</v>
      </c>
      <c r="AL240" s="5">
        <f t="shared" si="63"/>
        <v>21</v>
      </c>
      <c r="AM240" s="5">
        <f t="shared" si="64"/>
        <v>31</v>
      </c>
      <c r="AN240" s="5">
        <f t="shared" si="53"/>
        <v>0</v>
      </c>
      <c r="AO240" s="5">
        <f t="shared" si="54"/>
        <v>0</v>
      </c>
      <c r="AP240" s="5">
        <f t="shared" si="55"/>
        <v>0</v>
      </c>
      <c r="AQ240" s="5">
        <f t="shared" si="56"/>
        <v>0</v>
      </c>
    </row>
    <row r="241" spans="1:43" x14ac:dyDescent="0.3">
      <c r="A241" s="71">
        <v>10202</v>
      </c>
      <c r="B241" s="73" t="s">
        <v>218</v>
      </c>
      <c r="C241" s="72">
        <v>8</v>
      </c>
      <c r="D241" s="72">
        <v>10</v>
      </c>
      <c r="E241" s="72">
        <v>20</v>
      </c>
      <c r="F241" s="72">
        <v>7</v>
      </c>
      <c r="G241" s="72">
        <v>9</v>
      </c>
      <c r="H241" s="72">
        <v>17</v>
      </c>
      <c r="I241" s="72">
        <v>2</v>
      </c>
      <c r="J241" s="72">
        <v>8</v>
      </c>
      <c r="K241" s="72">
        <v>11</v>
      </c>
      <c r="L241" s="72">
        <f t="shared" si="57"/>
        <v>44</v>
      </c>
      <c r="M241" s="72">
        <f t="shared" si="58"/>
        <v>48</v>
      </c>
      <c r="N241" s="111">
        <f t="shared" si="59"/>
        <v>0.91666666666666663</v>
      </c>
      <c r="Q241" s="5">
        <f t="shared" si="49"/>
        <v>0</v>
      </c>
      <c r="R241" s="5">
        <v>10202</v>
      </c>
      <c r="S241" s="5" t="s">
        <v>218</v>
      </c>
      <c r="T241" s="5">
        <v>8</v>
      </c>
      <c r="U241" s="5">
        <v>0</v>
      </c>
      <c r="V241" s="5">
        <v>2</v>
      </c>
      <c r="W241" s="5">
        <v>10</v>
      </c>
      <c r="X241" s="5">
        <v>7</v>
      </c>
      <c r="Y241" s="5">
        <v>0</v>
      </c>
      <c r="Z241" s="5">
        <v>1</v>
      </c>
      <c r="AA241" s="5">
        <v>9</v>
      </c>
      <c r="AB241" s="5">
        <v>2</v>
      </c>
      <c r="AC241" s="5">
        <v>0</v>
      </c>
      <c r="AD241" s="5">
        <v>1</v>
      </c>
      <c r="AE241" s="5">
        <v>8</v>
      </c>
      <c r="AF241" s="5">
        <f t="shared" si="50"/>
        <v>18</v>
      </c>
      <c r="AG241" s="5">
        <f t="shared" si="51"/>
        <v>16</v>
      </c>
      <c r="AH241" s="5">
        <f t="shared" si="52"/>
        <v>10</v>
      </c>
      <c r="AI241" s="5">
        <f t="shared" si="60"/>
        <v>20</v>
      </c>
      <c r="AJ241" s="5">
        <f t="shared" si="61"/>
        <v>17</v>
      </c>
      <c r="AK241" s="5">
        <f t="shared" si="62"/>
        <v>11</v>
      </c>
      <c r="AL241" s="5">
        <f t="shared" si="63"/>
        <v>44</v>
      </c>
      <c r="AM241" s="5">
        <f t="shared" si="64"/>
        <v>48</v>
      </c>
      <c r="AN241" s="5">
        <f t="shared" si="53"/>
        <v>0</v>
      </c>
      <c r="AO241" s="5">
        <f t="shared" si="54"/>
        <v>0</v>
      </c>
      <c r="AP241" s="5">
        <f t="shared" si="55"/>
        <v>0</v>
      </c>
      <c r="AQ241" s="5">
        <f t="shared" si="56"/>
        <v>0</v>
      </c>
    </row>
    <row r="242" spans="1:43" x14ac:dyDescent="0.3">
      <c r="A242" s="71">
        <v>10203</v>
      </c>
      <c r="B242" s="73" t="s">
        <v>189</v>
      </c>
      <c r="C242" s="72">
        <v>5</v>
      </c>
      <c r="D242" s="72">
        <v>4</v>
      </c>
      <c r="E242" s="72">
        <v>10</v>
      </c>
      <c r="F242" s="72">
        <v>3</v>
      </c>
      <c r="G242" s="72">
        <v>6</v>
      </c>
      <c r="H242" s="72">
        <v>10</v>
      </c>
      <c r="I242" s="72">
        <v>3</v>
      </c>
      <c r="J242" s="72">
        <v>6</v>
      </c>
      <c r="K242" s="72">
        <v>10</v>
      </c>
      <c r="L242" s="72">
        <f t="shared" si="57"/>
        <v>27</v>
      </c>
      <c r="M242" s="72">
        <f t="shared" si="58"/>
        <v>30</v>
      </c>
      <c r="N242" s="111">
        <f t="shared" si="59"/>
        <v>0.9</v>
      </c>
      <c r="Q242" s="5">
        <f t="shared" si="49"/>
        <v>0</v>
      </c>
      <c r="R242" s="5">
        <v>10203</v>
      </c>
      <c r="S242" s="5" t="s">
        <v>189</v>
      </c>
      <c r="T242" s="5">
        <v>5</v>
      </c>
      <c r="U242" s="5">
        <v>0</v>
      </c>
      <c r="V242" s="5">
        <v>1</v>
      </c>
      <c r="W242" s="5">
        <v>4</v>
      </c>
      <c r="X242" s="5">
        <v>3</v>
      </c>
      <c r="Y242" s="5">
        <v>0</v>
      </c>
      <c r="Z242" s="5">
        <v>1</v>
      </c>
      <c r="AA242" s="5">
        <v>6</v>
      </c>
      <c r="AB242" s="5">
        <v>3</v>
      </c>
      <c r="AC242" s="5">
        <v>0</v>
      </c>
      <c r="AD242" s="5">
        <v>1</v>
      </c>
      <c r="AE242" s="5">
        <v>6</v>
      </c>
      <c r="AF242" s="5">
        <f t="shared" si="50"/>
        <v>9</v>
      </c>
      <c r="AG242" s="5">
        <f t="shared" si="51"/>
        <v>9</v>
      </c>
      <c r="AH242" s="5">
        <f t="shared" si="52"/>
        <v>9</v>
      </c>
      <c r="AI242" s="5">
        <f t="shared" si="60"/>
        <v>10</v>
      </c>
      <c r="AJ242" s="5">
        <f t="shared" si="61"/>
        <v>10</v>
      </c>
      <c r="AK242" s="5">
        <f t="shared" si="62"/>
        <v>10</v>
      </c>
      <c r="AL242" s="5">
        <f t="shared" si="63"/>
        <v>27</v>
      </c>
      <c r="AM242" s="5">
        <f t="shared" si="64"/>
        <v>30</v>
      </c>
      <c r="AN242" s="5">
        <f t="shared" si="53"/>
        <v>0</v>
      </c>
      <c r="AO242" s="5">
        <f t="shared" si="54"/>
        <v>0</v>
      </c>
      <c r="AP242" s="5">
        <f t="shared" si="55"/>
        <v>0</v>
      </c>
      <c r="AQ242" s="5">
        <f t="shared" si="56"/>
        <v>0</v>
      </c>
    </row>
    <row r="243" spans="1:43" x14ac:dyDescent="0.3">
      <c r="A243" s="71">
        <v>10204</v>
      </c>
      <c r="B243" s="72" t="s">
        <v>364</v>
      </c>
      <c r="C243" s="72">
        <v>1</v>
      </c>
      <c r="D243" s="72">
        <v>3</v>
      </c>
      <c r="E243" s="72">
        <v>5</v>
      </c>
      <c r="F243" s="72">
        <v>1</v>
      </c>
      <c r="G243" s="72">
        <v>2</v>
      </c>
      <c r="H243" s="72">
        <v>3</v>
      </c>
      <c r="I243" s="72">
        <v>0</v>
      </c>
      <c r="J243" s="72">
        <v>5</v>
      </c>
      <c r="K243" s="72">
        <v>7</v>
      </c>
      <c r="L243" s="72">
        <f t="shared" si="57"/>
        <v>12</v>
      </c>
      <c r="M243" s="72">
        <f t="shared" si="58"/>
        <v>15</v>
      </c>
      <c r="N243" s="111">
        <f t="shared" si="59"/>
        <v>0.8</v>
      </c>
      <c r="Q243" s="5">
        <f t="shared" si="49"/>
        <v>0</v>
      </c>
      <c r="R243" s="5">
        <v>10204</v>
      </c>
      <c r="S243" s="5" t="s">
        <v>364</v>
      </c>
      <c r="T243" s="5">
        <v>1</v>
      </c>
      <c r="U243" s="5">
        <v>0</v>
      </c>
      <c r="V243" s="5">
        <v>1</v>
      </c>
      <c r="W243" s="5">
        <v>3</v>
      </c>
      <c r="X243" s="5">
        <v>1</v>
      </c>
      <c r="Y243" s="5">
        <v>0</v>
      </c>
      <c r="Z243" s="5">
        <v>0</v>
      </c>
      <c r="AA243" s="5">
        <v>2</v>
      </c>
      <c r="AB243" s="5">
        <v>0</v>
      </c>
      <c r="AC243" s="5">
        <v>0</v>
      </c>
      <c r="AD243" s="5">
        <v>2</v>
      </c>
      <c r="AE243" s="5">
        <v>5</v>
      </c>
      <c r="AF243" s="5">
        <f t="shared" si="50"/>
        <v>4</v>
      </c>
      <c r="AG243" s="5">
        <f t="shared" si="51"/>
        <v>3</v>
      </c>
      <c r="AH243" s="5">
        <f t="shared" si="52"/>
        <v>5</v>
      </c>
      <c r="AI243" s="5">
        <f t="shared" si="60"/>
        <v>5</v>
      </c>
      <c r="AJ243" s="5">
        <f t="shared" si="61"/>
        <v>3</v>
      </c>
      <c r="AK243" s="5">
        <f t="shared" si="62"/>
        <v>7</v>
      </c>
      <c r="AL243" s="5">
        <f t="shared" si="63"/>
        <v>12</v>
      </c>
      <c r="AM243" s="5">
        <f t="shared" si="64"/>
        <v>15</v>
      </c>
      <c r="AN243" s="5">
        <f t="shared" si="53"/>
        <v>0</v>
      </c>
      <c r="AO243" s="5">
        <f t="shared" si="54"/>
        <v>0</v>
      </c>
      <c r="AP243" s="5">
        <f t="shared" si="55"/>
        <v>0</v>
      </c>
      <c r="AQ243" s="5">
        <f t="shared" si="56"/>
        <v>0</v>
      </c>
    </row>
    <row r="244" spans="1:43" x14ac:dyDescent="0.3">
      <c r="A244" s="71">
        <v>10205</v>
      </c>
      <c r="B244" s="73" t="s">
        <v>190</v>
      </c>
      <c r="C244" s="72">
        <v>1</v>
      </c>
      <c r="D244" s="72">
        <v>2</v>
      </c>
      <c r="E244" s="72">
        <v>4</v>
      </c>
      <c r="F244" s="72">
        <v>0</v>
      </c>
      <c r="G244" s="72">
        <v>3</v>
      </c>
      <c r="H244" s="72">
        <v>3</v>
      </c>
      <c r="I244" s="72">
        <v>0</v>
      </c>
      <c r="J244" s="72">
        <v>3</v>
      </c>
      <c r="K244" s="72">
        <v>4</v>
      </c>
      <c r="L244" s="72">
        <f t="shared" si="57"/>
        <v>9</v>
      </c>
      <c r="M244" s="72">
        <f t="shared" si="58"/>
        <v>11</v>
      </c>
      <c r="N244" s="111">
        <f t="shared" si="59"/>
        <v>0.81818181818181823</v>
      </c>
      <c r="Q244" s="5">
        <f t="shared" si="49"/>
        <v>0</v>
      </c>
      <c r="R244" s="5">
        <v>10205</v>
      </c>
      <c r="S244" s="5" t="s">
        <v>190</v>
      </c>
      <c r="T244" s="5">
        <v>1</v>
      </c>
      <c r="U244" s="5">
        <v>0</v>
      </c>
      <c r="V244" s="5">
        <v>1</v>
      </c>
      <c r="W244" s="5">
        <v>2</v>
      </c>
      <c r="X244" s="5">
        <v>0</v>
      </c>
      <c r="Y244" s="5">
        <v>0</v>
      </c>
      <c r="Z244" s="5">
        <v>0</v>
      </c>
      <c r="AA244" s="5">
        <v>3</v>
      </c>
      <c r="AB244" s="5">
        <v>0</v>
      </c>
      <c r="AC244" s="5">
        <v>0</v>
      </c>
      <c r="AD244" s="5">
        <v>1</v>
      </c>
      <c r="AE244" s="5">
        <v>3</v>
      </c>
      <c r="AF244" s="5">
        <f t="shared" si="50"/>
        <v>3</v>
      </c>
      <c r="AG244" s="5">
        <f t="shared" si="51"/>
        <v>3</v>
      </c>
      <c r="AH244" s="5">
        <f t="shared" si="52"/>
        <v>3</v>
      </c>
      <c r="AI244" s="5">
        <f t="shared" si="60"/>
        <v>4</v>
      </c>
      <c r="AJ244" s="5">
        <f t="shared" si="61"/>
        <v>3</v>
      </c>
      <c r="AK244" s="5">
        <f t="shared" si="62"/>
        <v>4</v>
      </c>
      <c r="AL244" s="5">
        <f t="shared" si="63"/>
        <v>9</v>
      </c>
      <c r="AM244" s="5">
        <f t="shared" si="64"/>
        <v>11</v>
      </c>
      <c r="AN244" s="5">
        <f t="shared" si="53"/>
        <v>0</v>
      </c>
      <c r="AO244" s="5">
        <f t="shared" si="54"/>
        <v>0</v>
      </c>
      <c r="AP244" s="5">
        <f t="shared" si="55"/>
        <v>0</v>
      </c>
      <c r="AQ244" s="5">
        <f t="shared" si="56"/>
        <v>0</v>
      </c>
    </row>
    <row r="245" spans="1:43" x14ac:dyDescent="0.3">
      <c r="A245" s="71">
        <v>10206</v>
      </c>
      <c r="B245" s="73" t="s">
        <v>365</v>
      </c>
      <c r="C245" s="72">
        <v>0</v>
      </c>
      <c r="D245" s="72">
        <v>6</v>
      </c>
      <c r="E245" s="72">
        <v>8</v>
      </c>
      <c r="F245" s="72">
        <v>0</v>
      </c>
      <c r="G245" s="72">
        <v>5</v>
      </c>
      <c r="H245" s="72">
        <v>5</v>
      </c>
      <c r="I245" s="72">
        <v>2</v>
      </c>
      <c r="J245" s="72">
        <v>3</v>
      </c>
      <c r="K245" s="72">
        <v>7</v>
      </c>
      <c r="L245" s="72">
        <f t="shared" si="57"/>
        <v>16</v>
      </c>
      <c r="M245" s="72">
        <f t="shared" si="58"/>
        <v>20</v>
      </c>
      <c r="N245" s="111">
        <f t="shared" si="59"/>
        <v>0.8</v>
      </c>
      <c r="Q245" s="5">
        <f t="shared" si="49"/>
        <v>0</v>
      </c>
      <c r="R245" s="5">
        <v>10206</v>
      </c>
      <c r="S245" s="5" t="s">
        <v>365</v>
      </c>
      <c r="T245" s="5">
        <v>0</v>
      </c>
      <c r="U245" s="5">
        <v>0</v>
      </c>
      <c r="V245" s="5">
        <v>2</v>
      </c>
      <c r="W245" s="5">
        <v>6</v>
      </c>
      <c r="X245" s="5">
        <v>0</v>
      </c>
      <c r="Y245" s="5">
        <v>0</v>
      </c>
      <c r="Z245" s="5">
        <v>0</v>
      </c>
      <c r="AA245" s="5">
        <v>5</v>
      </c>
      <c r="AB245" s="5">
        <v>2</v>
      </c>
      <c r="AC245" s="5">
        <v>0</v>
      </c>
      <c r="AD245" s="5">
        <v>2</v>
      </c>
      <c r="AE245" s="5">
        <v>3</v>
      </c>
      <c r="AF245" s="5">
        <f t="shared" si="50"/>
        <v>6</v>
      </c>
      <c r="AG245" s="5">
        <f t="shared" si="51"/>
        <v>5</v>
      </c>
      <c r="AH245" s="5">
        <f t="shared" si="52"/>
        <v>5</v>
      </c>
      <c r="AI245" s="5">
        <f t="shared" si="60"/>
        <v>8</v>
      </c>
      <c r="AJ245" s="5">
        <f t="shared" si="61"/>
        <v>5</v>
      </c>
      <c r="AK245" s="5">
        <f t="shared" si="62"/>
        <v>7</v>
      </c>
      <c r="AL245" s="5">
        <f t="shared" si="63"/>
        <v>16</v>
      </c>
      <c r="AM245" s="5">
        <f t="shared" si="64"/>
        <v>20</v>
      </c>
      <c r="AN245" s="5">
        <f t="shared" si="53"/>
        <v>0</v>
      </c>
      <c r="AO245" s="5">
        <f t="shared" si="54"/>
        <v>0</v>
      </c>
      <c r="AP245" s="5">
        <f t="shared" si="55"/>
        <v>0</v>
      </c>
      <c r="AQ245" s="5">
        <f t="shared" si="56"/>
        <v>0</v>
      </c>
    </row>
    <row r="246" spans="1:43" x14ac:dyDescent="0.3">
      <c r="A246" s="71">
        <v>10207</v>
      </c>
      <c r="B246" s="73" t="s">
        <v>366</v>
      </c>
      <c r="C246" s="72">
        <v>4</v>
      </c>
      <c r="D246" s="72">
        <v>0</v>
      </c>
      <c r="E246" s="72">
        <v>7</v>
      </c>
      <c r="F246" s="72">
        <v>2</v>
      </c>
      <c r="G246" s="72">
        <v>1</v>
      </c>
      <c r="H246" s="72">
        <v>3</v>
      </c>
      <c r="I246" s="72">
        <v>1</v>
      </c>
      <c r="J246" s="72">
        <v>0</v>
      </c>
      <c r="K246" s="72">
        <v>2</v>
      </c>
      <c r="L246" s="72">
        <f t="shared" si="57"/>
        <v>8</v>
      </c>
      <c r="M246" s="72">
        <f t="shared" si="58"/>
        <v>12</v>
      </c>
      <c r="N246" s="111">
        <f t="shared" si="59"/>
        <v>0.66666666666666663</v>
      </c>
      <c r="Q246" s="5">
        <f t="shared" si="49"/>
        <v>0</v>
      </c>
      <c r="R246" s="5">
        <v>10207</v>
      </c>
      <c r="S246" s="5" t="s">
        <v>366</v>
      </c>
      <c r="T246" s="5">
        <v>4</v>
      </c>
      <c r="U246" s="5">
        <v>1</v>
      </c>
      <c r="V246" s="5">
        <v>2</v>
      </c>
      <c r="W246" s="5">
        <v>0</v>
      </c>
      <c r="X246" s="5">
        <v>2</v>
      </c>
      <c r="Y246" s="5">
        <v>0</v>
      </c>
      <c r="Z246" s="5">
        <v>0</v>
      </c>
      <c r="AA246" s="5">
        <v>1</v>
      </c>
      <c r="AB246" s="5">
        <v>1</v>
      </c>
      <c r="AC246" s="5">
        <v>0</v>
      </c>
      <c r="AD246" s="5">
        <v>1</v>
      </c>
      <c r="AE246" s="5">
        <v>0</v>
      </c>
      <c r="AF246" s="5">
        <f t="shared" si="50"/>
        <v>4</v>
      </c>
      <c r="AG246" s="5">
        <f t="shared" si="51"/>
        <v>3</v>
      </c>
      <c r="AH246" s="5">
        <f t="shared" si="52"/>
        <v>1</v>
      </c>
      <c r="AI246" s="5">
        <f t="shared" si="60"/>
        <v>7</v>
      </c>
      <c r="AJ246" s="5">
        <f t="shared" si="61"/>
        <v>3</v>
      </c>
      <c r="AK246" s="5">
        <f t="shared" si="62"/>
        <v>2</v>
      </c>
      <c r="AL246" s="5">
        <f t="shared" si="63"/>
        <v>8</v>
      </c>
      <c r="AM246" s="5">
        <f t="shared" si="64"/>
        <v>12</v>
      </c>
      <c r="AN246" s="5">
        <f t="shared" si="53"/>
        <v>0</v>
      </c>
      <c r="AO246" s="5">
        <f t="shared" si="54"/>
        <v>0</v>
      </c>
      <c r="AP246" s="5">
        <f t="shared" si="55"/>
        <v>0</v>
      </c>
      <c r="AQ246" s="5">
        <f t="shared" si="56"/>
        <v>0</v>
      </c>
    </row>
    <row r="247" spans="1:43" x14ac:dyDescent="0.3">
      <c r="A247" s="71">
        <v>10208</v>
      </c>
      <c r="B247" s="73" t="s">
        <v>377</v>
      </c>
      <c r="C247" s="72">
        <v>6</v>
      </c>
      <c r="D247" s="72">
        <v>7</v>
      </c>
      <c r="E247" s="72">
        <v>14</v>
      </c>
      <c r="F247" s="72">
        <v>3</v>
      </c>
      <c r="G247" s="72">
        <v>10</v>
      </c>
      <c r="H247" s="72">
        <v>14</v>
      </c>
      <c r="I247" s="72">
        <v>0</v>
      </c>
      <c r="J247" s="72">
        <v>2</v>
      </c>
      <c r="K247" s="72">
        <v>6</v>
      </c>
      <c r="L247" s="72">
        <f t="shared" si="57"/>
        <v>28</v>
      </c>
      <c r="M247" s="72">
        <f t="shared" si="58"/>
        <v>34</v>
      </c>
      <c r="N247" s="111">
        <f t="shared" si="59"/>
        <v>0.82352941176470584</v>
      </c>
      <c r="Q247" s="5">
        <f t="shared" si="49"/>
        <v>0</v>
      </c>
      <c r="R247" s="5">
        <v>10208</v>
      </c>
      <c r="S247" s="5" t="s">
        <v>377</v>
      </c>
      <c r="T247" s="5">
        <v>6</v>
      </c>
      <c r="U247" s="5">
        <v>0</v>
      </c>
      <c r="V247" s="5">
        <v>1</v>
      </c>
      <c r="W247" s="5">
        <v>7</v>
      </c>
      <c r="X247" s="5">
        <v>3</v>
      </c>
      <c r="Y247" s="5">
        <v>0</v>
      </c>
      <c r="Z247" s="5">
        <v>1</v>
      </c>
      <c r="AA247" s="5">
        <v>10</v>
      </c>
      <c r="AB247" s="5">
        <v>0</v>
      </c>
      <c r="AC247" s="5">
        <v>0</v>
      </c>
      <c r="AD247" s="5">
        <v>4</v>
      </c>
      <c r="AE247" s="5">
        <v>2</v>
      </c>
      <c r="AF247" s="5">
        <f t="shared" si="50"/>
        <v>13</v>
      </c>
      <c r="AG247" s="5">
        <f t="shared" si="51"/>
        <v>13</v>
      </c>
      <c r="AH247" s="5">
        <f t="shared" si="52"/>
        <v>2</v>
      </c>
      <c r="AI247" s="5">
        <f t="shared" si="60"/>
        <v>14</v>
      </c>
      <c r="AJ247" s="5">
        <f t="shared" si="61"/>
        <v>14</v>
      </c>
      <c r="AK247" s="5">
        <f t="shared" si="62"/>
        <v>6</v>
      </c>
      <c r="AL247" s="5">
        <f t="shared" si="63"/>
        <v>28</v>
      </c>
      <c r="AM247" s="5">
        <f t="shared" si="64"/>
        <v>34</v>
      </c>
      <c r="AN247" s="5">
        <f t="shared" si="53"/>
        <v>0</v>
      </c>
      <c r="AO247" s="5">
        <f t="shared" si="54"/>
        <v>0</v>
      </c>
      <c r="AP247" s="5">
        <f t="shared" si="55"/>
        <v>0</v>
      </c>
      <c r="AQ247" s="5">
        <f t="shared" si="56"/>
        <v>0</v>
      </c>
    </row>
    <row r="248" spans="1:43" x14ac:dyDescent="0.3">
      <c r="A248" s="71">
        <v>10209</v>
      </c>
      <c r="B248" s="73" t="s">
        <v>25</v>
      </c>
      <c r="C248" s="72">
        <v>0</v>
      </c>
      <c r="D248" s="72">
        <v>3</v>
      </c>
      <c r="E248" s="72">
        <v>3</v>
      </c>
      <c r="F248" s="72">
        <v>2</v>
      </c>
      <c r="G248" s="72">
        <v>3</v>
      </c>
      <c r="H248" s="72">
        <v>10</v>
      </c>
      <c r="I248" s="72">
        <v>0</v>
      </c>
      <c r="J248" s="72">
        <v>3</v>
      </c>
      <c r="K248" s="72">
        <v>6</v>
      </c>
      <c r="L248" s="72">
        <f t="shared" si="57"/>
        <v>11</v>
      </c>
      <c r="M248" s="72">
        <f t="shared" si="58"/>
        <v>19</v>
      </c>
      <c r="N248" s="111">
        <f t="shared" si="59"/>
        <v>0.57894736842105265</v>
      </c>
      <c r="Q248" s="5">
        <f t="shared" si="49"/>
        <v>0</v>
      </c>
      <c r="R248" s="5">
        <v>10209</v>
      </c>
      <c r="S248" s="5" t="s">
        <v>25</v>
      </c>
      <c r="T248" s="5">
        <v>0</v>
      </c>
      <c r="U248" s="5">
        <v>0</v>
      </c>
      <c r="V248" s="5">
        <v>0</v>
      </c>
      <c r="W248" s="5">
        <v>3</v>
      </c>
      <c r="X248" s="5">
        <v>2</v>
      </c>
      <c r="Y248" s="5">
        <v>0</v>
      </c>
      <c r="Z248" s="5">
        <v>5</v>
      </c>
      <c r="AA248" s="5">
        <v>3</v>
      </c>
      <c r="AB248" s="5">
        <v>0</v>
      </c>
      <c r="AC248" s="5">
        <v>0</v>
      </c>
      <c r="AD248" s="5">
        <v>3</v>
      </c>
      <c r="AE248" s="5">
        <v>3</v>
      </c>
      <c r="AF248" s="5">
        <f t="shared" si="50"/>
        <v>3</v>
      </c>
      <c r="AG248" s="5">
        <f t="shared" si="51"/>
        <v>5</v>
      </c>
      <c r="AH248" s="5">
        <f t="shared" si="52"/>
        <v>3</v>
      </c>
      <c r="AI248" s="5">
        <f t="shared" si="60"/>
        <v>3</v>
      </c>
      <c r="AJ248" s="5">
        <f t="shared" si="61"/>
        <v>10</v>
      </c>
      <c r="AK248" s="5">
        <f t="shared" si="62"/>
        <v>6</v>
      </c>
      <c r="AL248" s="5">
        <f t="shared" si="63"/>
        <v>11</v>
      </c>
      <c r="AM248" s="5">
        <f t="shared" si="64"/>
        <v>19</v>
      </c>
      <c r="AN248" s="5">
        <f t="shared" si="53"/>
        <v>0</v>
      </c>
      <c r="AO248" s="5">
        <f t="shared" si="54"/>
        <v>0</v>
      </c>
      <c r="AP248" s="5">
        <f t="shared" si="55"/>
        <v>0</v>
      </c>
      <c r="AQ248" s="5">
        <f t="shared" si="56"/>
        <v>0</v>
      </c>
    </row>
    <row r="249" spans="1:43" x14ac:dyDescent="0.3">
      <c r="A249" s="71">
        <v>10210</v>
      </c>
      <c r="B249" s="73" t="s">
        <v>140</v>
      </c>
      <c r="C249" s="72">
        <v>1</v>
      </c>
      <c r="D249" s="72">
        <v>9</v>
      </c>
      <c r="E249" s="72">
        <v>11</v>
      </c>
      <c r="F249" s="72">
        <v>2</v>
      </c>
      <c r="G249" s="72">
        <v>5</v>
      </c>
      <c r="H249" s="72">
        <v>9</v>
      </c>
      <c r="I249" s="72">
        <v>3</v>
      </c>
      <c r="J249" s="72">
        <v>2</v>
      </c>
      <c r="K249" s="72">
        <v>7</v>
      </c>
      <c r="L249" s="72">
        <f t="shared" si="57"/>
        <v>22</v>
      </c>
      <c r="M249" s="72">
        <f t="shared" si="58"/>
        <v>27</v>
      </c>
      <c r="N249" s="111">
        <f t="shared" si="59"/>
        <v>0.81481481481481477</v>
      </c>
      <c r="Q249" s="5">
        <f t="shared" si="49"/>
        <v>0</v>
      </c>
      <c r="R249" s="5">
        <v>10210</v>
      </c>
      <c r="S249" s="5" t="s">
        <v>140</v>
      </c>
      <c r="T249" s="5">
        <v>1</v>
      </c>
      <c r="U249" s="5">
        <v>0</v>
      </c>
      <c r="V249" s="5">
        <v>1</v>
      </c>
      <c r="W249" s="5">
        <v>9</v>
      </c>
      <c r="X249" s="5">
        <v>2</v>
      </c>
      <c r="Y249" s="5">
        <v>0</v>
      </c>
      <c r="Z249" s="5">
        <v>2</v>
      </c>
      <c r="AA249" s="5">
        <v>5</v>
      </c>
      <c r="AB249" s="5">
        <v>3</v>
      </c>
      <c r="AC249" s="5">
        <v>0</v>
      </c>
      <c r="AD249" s="5">
        <v>2</v>
      </c>
      <c r="AE249" s="5">
        <v>2</v>
      </c>
      <c r="AF249" s="5">
        <f t="shared" si="50"/>
        <v>10</v>
      </c>
      <c r="AG249" s="5">
        <f t="shared" si="51"/>
        <v>7</v>
      </c>
      <c r="AH249" s="5">
        <f t="shared" si="52"/>
        <v>5</v>
      </c>
      <c r="AI249" s="5">
        <f t="shared" si="60"/>
        <v>11</v>
      </c>
      <c r="AJ249" s="5">
        <f t="shared" si="61"/>
        <v>9</v>
      </c>
      <c r="AK249" s="5">
        <f t="shared" si="62"/>
        <v>7</v>
      </c>
      <c r="AL249" s="5">
        <f t="shared" si="63"/>
        <v>22</v>
      </c>
      <c r="AM249" s="5">
        <f t="shared" si="64"/>
        <v>27</v>
      </c>
      <c r="AN249" s="5">
        <f t="shared" si="53"/>
        <v>0</v>
      </c>
      <c r="AO249" s="5">
        <f t="shared" si="54"/>
        <v>0</v>
      </c>
      <c r="AP249" s="5">
        <f t="shared" si="55"/>
        <v>0</v>
      </c>
      <c r="AQ249" s="5">
        <f t="shared" si="56"/>
        <v>0</v>
      </c>
    </row>
    <row r="250" spans="1:43" x14ac:dyDescent="0.3">
      <c r="A250" s="71">
        <v>10301</v>
      </c>
      <c r="B250" s="73" t="s">
        <v>215</v>
      </c>
      <c r="C250" s="72">
        <v>5</v>
      </c>
      <c r="D250" s="72">
        <v>8</v>
      </c>
      <c r="E250" s="72">
        <v>15</v>
      </c>
      <c r="F250" s="72">
        <v>3</v>
      </c>
      <c r="G250" s="72">
        <v>8</v>
      </c>
      <c r="H250" s="72">
        <v>15</v>
      </c>
      <c r="I250" s="72">
        <v>2</v>
      </c>
      <c r="J250" s="72">
        <v>7</v>
      </c>
      <c r="K250" s="72">
        <v>13</v>
      </c>
      <c r="L250" s="72">
        <f t="shared" si="57"/>
        <v>33</v>
      </c>
      <c r="M250" s="72">
        <f t="shared" si="58"/>
        <v>43</v>
      </c>
      <c r="N250" s="111">
        <f t="shared" si="59"/>
        <v>0.76744186046511631</v>
      </c>
      <c r="Q250" s="5">
        <f t="shared" si="49"/>
        <v>0</v>
      </c>
      <c r="R250" s="5">
        <v>10301</v>
      </c>
      <c r="S250" s="5" t="s">
        <v>215</v>
      </c>
      <c r="T250" s="5">
        <v>5</v>
      </c>
      <c r="U250" s="5">
        <v>0</v>
      </c>
      <c r="V250" s="5">
        <v>2</v>
      </c>
      <c r="W250" s="5">
        <v>8</v>
      </c>
      <c r="X250" s="5">
        <v>3</v>
      </c>
      <c r="Y250" s="5">
        <v>0</v>
      </c>
      <c r="Z250" s="5">
        <v>4</v>
      </c>
      <c r="AA250" s="5">
        <v>8</v>
      </c>
      <c r="AB250" s="5">
        <v>2</v>
      </c>
      <c r="AC250" s="5">
        <v>0</v>
      </c>
      <c r="AD250" s="5">
        <v>4</v>
      </c>
      <c r="AE250" s="5">
        <v>7</v>
      </c>
      <c r="AF250" s="5">
        <f t="shared" si="50"/>
        <v>13</v>
      </c>
      <c r="AG250" s="5">
        <f t="shared" si="51"/>
        <v>11</v>
      </c>
      <c r="AH250" s="5">
        <f t="shared" si="52"/>
        <v>9</v>
      </c>
      <c r="AI250" s="5">
        <f t="shared" si="60"/>
        <v>15</v>
      </c>
      <c r="AJ250" s="5">
        <f t="shared" si="61"/>
        <v>15</v>
      </c>
      <c r="AK250" s="5">
        <f t="shared" si="62"/>
        <v>13</v>
      </c>
      <c r="AL250" s="5">
        <f t="shared" si="63"/>
        <v>33</v>
      </c>
      <c r="AM250" s="5">
        <f t="shared" si="64"/>
        <v>43</v>
      </c>
      <c r="AN250" s="5">
        <f t="shared" si="53"/>
        <v>0</v>
      </c>
      <c r="AO250" s="5">
        <f t="shared" si="54"/>
        <v>0</v>
      </c>
      <c r="AP250" s="5">
        <f t="shared" si="55"/>
        <v>0</v>
      </c>
      <c r="AQ250" s="5">
        <f t="shared" si="56"/>
        <v>0</v>
      </c>
    </row>
    <row r="251" spans="1:43" x14ac:dyDescent="0.3">
      <c r="A251" s="71">
        <v>10302</v>
      </c>
      <c r="B251" s="73" t="s">
        <v>326</v>
      </c>
      <c r="C251" s="72">
        <v>1</v>
      </c>
      <c r="D251" s="72">
        <v>2</v>
      </c>
      <c r="E251" s="72">
        <v>3</v>
      </c>
      <c r="F251" s="72">
        <v>1</v>
      </c>
      <c r="G251" s="72">
        <v>2</v>
      </c>
      <c r="H251" s="72">
        <v>3</v>
      </c>
      <c r="I251" s="72">
        <v>1</v>
      </c>
      <c r="J251" s="72">
        <v>0</v>
      </c>
      <c r="K251" s="72">
        <v>1</v>
      </c>
      <c r="L251" s="72">
        <f t="shared" si="57"/>
        <v>7</v>
      </c>
      <c r="M251" s="72">
        <f t="shared" si="58"/>
        <v>7</v>
      </c>
      <c r="N251" s="111">
        <f t="shared" si="59"/>
        <v>1</v>
      </c>
      <c r="Q251" s="5">
        <f t="shared" si="49"/>
        <v>0</v>
      </c>
      <c r="R251" s="5">
        <v>10302</v>
      </c>
      <c r="S251" s="5" t="s">
        <v>326</v>
      </c>
      <c r="T251" s="5">
        <v>1</v>
      </c>
      <c r="U251" s="5">
        <v>0</v>
      </c>
      <c r="V251" s="5">
        <v>0</v>
      </c>
      <c r="W251" s="5">
        <v>2</v>
      </c>
      <c r="X251" s="5">
        <v>1</v>
      </c>
      <c r="Y251" s="5">
        <v>0</v>
      </c>
      <c r="Z251" s="5">
        <v>0</v>
      </c>
      <c r="AA251" s="5">
        <v>2</v>
      </c>
      <c r="AB251" s="5">
        <v>1</v>
      </c>
      <c r="AC251" s="5">
        <v>0</v>
      </c>
      <c r="AD251" s="5">
        <v>0</v>
      </c>
      <c r="AE251" s="5">
        <v>0</v>
      </c>
      <c r="AF251" s="5">
        <f t="shared" si="50"/>
        <v>3</v>
      </c>
      <c r="AG251" s="5">
        <f t="shared" si="51"/>
        <v>3</v>
      </c>
      <c r="AH251" s="5">
        <f t="shared" si="52"/>
        <v>1</v>
      </c>
      <c r="AI251" s="5">
        <f t="shared" si="60"/>
        <v>3</v>
      </c>
      <c r="AJ251" s="5">
        <f t="shared" si="61"/>
        <v>3</v>
      </c>
      <c r="AK251" s="5">
        <f t="shared" si="62"/>
        <v>1</v>
      </c>
      <c r="AL251" s="5">
        <f t="shared" si="63"/>
        <v>7</v>
      </c>
      <c r="AM251" s="5">
        <f t="shared" si="64"/>
        <v>7</v>
      </c>
      <c r="AN251" s="5">
        <f t="shared" si="53"/>
        <v>0</v>
      </c>
      <c r="AO251" s="5">
        <f t="shared" si="54"/>
        <v>0</v>
      </c>
      <c r="AP251" s="5">
        <f t="shared" si="55"/>
        <v>0</v>
      </c>
      <c r="AQ251" s="5">
        <f t="shared" si="56"/>
        <v>0</v>
      </c>
    </row>
    <row r="252" spans="1:43" x14ac:dyDescent="0.3">
      <c r="A252" s="71">
        <v>10303</v>
      </c>
      <c r="B252" s="73" t="s">
        <v>205</v>
      </c>
      <c r="C252" s="72">
        <v>1</v>
      </c>
      <c r="D252" s="72">
        <v>4</v>
      </c>
      <c r="E252" s="72">
        <v>5</v>
      </c>
      <c r="F252" s="72">
        <v>1</v>
      </c>
      <c r="G252" s="72">
        <v>4</v>
      </c>
      <c r="H252" s="72">
        <v>6</v>
      </c>
      <c r="I252" s="72">
        <v>0</v>
      </c>
      <c r="J252" s="72">
        <v>4</v>
      </c>
      <c r="K252" s="72">
        <v>5</v>
      </c>
      <c r="L252" s="72">
        <f t="shared" si="57"/>
        <v>14</v>
      </c>
      <c r="M252" s="72">
        <f t="shared" si="58"/>
        <v>16</v>
      </c>
      <c r="N252" s="111">
        <f t="shared" si="59"/>
        <v>0.875</v>
      </c>
      <c r="Q252" s="5">
        <f t="shared" si="49"/>
        <v>0</v>
      </c>
      <c r="R252" s="5">
        <v>10303</v>
      </c>
      <c r="S252" s="5" t="s">
        <v>205</v>
      </c>
      <c r="T252" s="5">
        <v>1</v>
      </c>
      <c r="U252" s="5">
        <v>0</v>
      </c>
      <c r="V252" s="5">
        <v>0</v>
      </c>
      <c r="W252" s="5">
        <v>4</v>
      </c>
      <c r="X252" s="5">
        <v>1</v>
      </c>
      <c r="Y252" s="5">
        <v>0</v>
      </c>
      <c r="Z252" s="5">
        <v>1</v>
      </c>
      <c r="AA252" s="5">
        <v>4</v>
      </c>
      <c r="AB252" s="5">
        <v>0</v>
      </c>
      <c r="AC252" s="5">
        <v>0</v>
      </c>
      <c r="AD252" s="5">
        <v>1</v>
      </c>
      <c r="AE252" s="5">
        <v>4</v>
      </c>
      <c r="AF252" s="5">
        <f t="shared" si="50"/>
        <v>5</v>
      </c>
      <c r="AG252" s="5">
        <f t="shared" si="51"/>
        <v>5</v>
      </c>
      <c r="AH252" s="5">
        <f t="shared" si="52"/>
        <v>4</v>
      </c>
      <c r="AI252" s="5">
        <f t="shared" si="60"/>
        <v>5</v>
      </c>
      <c r="AJ252" s="5">
        <f t="shared" si="61"/>
        <v>6</v>
      </c>
      <c r="AK252" s="5">
        <f t="shared" si="62"/>
        <v>5</v>
      </c>
      <c r="AL252" s="5">
        <f t="shared" si="63"/>
        <v>14</v>
      </c>
      <c r="AM252" s="5">
        <f t="shared" si="64"/>
        <v>16</v>
      </c>
      <c r="AN252" s="5">
        <f t="shared" si="53"/>
        <v>0</v>
      </c>
      <c r="AO252" s="5">
        <f t="shared" si="54"/>
        <v>0</v>
      </c>
      <c r="AP252" s="5">
        <f t="shared" si="55"/>
        <v>0</v>
      </c>
      <c r="AQ252" s="5">
        <f t="shared" si="56"/>
        <v>0</v>
      </c>
    </row>
    <row r="253" spans="1:43" x14ac:dyDescent="0.3">
      <c r="A253" s="71">
        <v>10304</v>
      </c>
      <c r="B253" s="73" t="s">
        <v>59</v>
      </c>
      <c r="C253" s="72">
        <v>1</v>
      </c>
      <c r="D253" s="72">
        <v>3</v>
      </c>
      <c r="E253" s="72">
        <v>6</v>
      </c>
      <c r="F253" s="72">
        <v>0</v>
      </c>
      <c r="G253" s="72">
        <v>4</v>
      </c>
      <c r="H253" s="72">
        <v>4</v>
      </c>
      <c r="I253" s="72">
        <v>3</v>
      </c>
      <c r="J253" s="72">
        <v>2</v>
      </c>
      <c r="K253" s="72">
        <v>6</v>
      </c>
      <c r="L253" s="72">
        <f t="shared" si="57"/>
        <v>13</v>
      </c>
      <c r="M253" s="72">
        <f t="shared" si="58"/>
        <v>16</v>
      </c>
      <c r="N253" s="111">
        <f t="shared" si="59"/>
        <v>0.8125</v>
      </c>
      <c r="Q253" s="5">
        <f t="shared" si="49"/>
        <v>0</v>
      </c>
      <c r="R253" s="5">
        <v>10304</v>
      </c>
      <c r="S253" s="5" t="s">
        <v>59</v>
      </c>
      <c r="T253" s="5">
        <v>1</v>
      </c>
      <c r="U253" s="5">
        <v>0</v>
      </c>
      <c r="V253" s="5">
        <v>2</v>
      </c>
      <c r="W253" s="5">
        <v>3</v>
      </c>
      <c r="X253" s="5">
        <v>0</v>
      </c>
      <c r="Y253" s="5">
        <v>0</v>
      </c>
      <c r="Z253" s="5">
        <v>0</v>
      </c>
      <c r="AA253" s="5">
        <v>4</v>
      </c>
      <c r="AB253" s="5">
        <v>3</v>
      </c>
      <c r="AC253" s="5">
        <v>0</v>
      </c>
      <c r="AD253" s="5">
        <v>1</v>
      </c>
      <c r="AE253" s="5">
        <v>2</v>
      </c>
      <c r="AF253" s="5">
        <f t="shared" si="50"/>
        <v>4</v>
      </c>
      <c r="AG253" s="5">
        <f t="shared" si="51"/>
        <v>4</v>
      </c>
      <c r="AH253" s="5">
        <f t="shared" si="52"/>
        <v>5</v>
      </c>
      <c r="AI253" s="5">
        <f t="shared" si="60"/>
        <v>6</v>
      </c>
      <c r="AJ253" s="5">
        <f t="shared" si="61"/>
        <v>4</v>
      </c>
      <c r="AK253" s="5">
        <f t="shared" si="62"/>
        <v>6</v>
      </c>
      <c r="AL253" s="5">
        <f t="shared" si="63"/>
        <v>13</v>
      </c>
      <c r="AM253" s="5">
        <f t="shared" si="64"/>
        <v>16</v>
      </c>
      <c r="AN253" s="5">
        <f t="shared" si="53"/>
        <v>0</v>
      </c>
      <c r="AO253" s="5">
        <f t="shared" si="54"/>
        <v>0</v>
      </c>
      <c r="AP253" s="5">
        <f t="shared" si="55"/>
        <v>0</v>
      </c>
      <c r="AQ253" s="5">
        <f t="shared" si="56"/>
        <v>0</v>
      </c>
    </row>
    <row r="254" spans="1:43" x14ac:dyDescent="0.3">
      <c r="A254" s="71">
        <v>10305</v>
      </c>
      <c r="B254" s="73" t="s">
        <v>418</v>
      </c>
      <c r="C254" s="72">
        <v>0</v>
      </c>
      <c r="D254" s="72">
        <v>5</v>
      </c>
      <c r="E254" s="72">
        <v>11</v>
      </c>
      <c r="F254" s="72">
        <v>3</v>
      </c>
      <c r="G254" s="72">
        <v>4</v>
      </c>
      <c r="H254" s="72">
        <v>7</v>
      </c>
      <c r="I254" s="72">
        <v>2</v>
      </c>
      <c r="J254" s="72">
        <v>3</v>
      </c>
      <c r="K254" s="72">
        <v>5</v>
      </c>
      <c r="L254" s="72">
        <f t="shared" si="57"/>
        <v>17</v>
      </c>
      <c r="M254" s="72">
        <f t="shared" si="58"/>
        <v>23</v>
      </c>
      <c r="N254" s="111">
        <f t="shared" si="59"/>
        <v>0.73913043478260865</v>
      </c>
      <c r="Q254" s="5">
        <f t="shared" si="49"/>
        <v>0</v>
      </c>
      <c r="R254" s="5">
        <v>10305</v>
      </c>
      <c r="S254" s="5" t="s">
        <v>418</v>
      </c>
      <c r="T254" s="5">
        <v>0</v>
      </c>
      <c r="U254" s="5">
        <v>0</v>
      </c>
      <c r="V254" s="5">
        <v>6</v>
      </c>
      <c r="W254" s="5">
        <v>5</v>
      </c>
      <c r="X254" s="5">
        <v>3</v>
      </c>
      <c r="Y254" s="5">
        <v>0</v>
      </c>
      <c r="Z254" s="5">
        <v>0</v>
      </c>
      <c r="AA254" s="5">
        <v>4</v>
      </c>
      <c r="AB254" s="5">
        <v>2</v>
      </c>
      <c r="AC254" s="5">
        <v>0</v>
      </c>
      <c r="AD254" s="5">
        <v>0</v>
      </c>
      <c r="AE254" s="5">
        <v>3</v>
      </c>
      <c r="AF254" s="5">
        <f t="shared" si="50"/>
        <v>5</v>
      </c>
      <c r="AG254" s="5">
        <f t="shared" si="51"/>
        <v>7</v>
      </c>
      <c r="AH254" s="5">
        <f t="shared" si="52"/>
        <v>5</v>
      </c>
      <c r="AI254" s="5">
        <f t="shared" si="60"/>
        <v>11</v>
      </c>
      <c r="AJ254" s="5">
        <f t="shared" si="61"/>
        <v>7</v>
      </c>
      <c r="AK254" s="5">
        <f t="shared" si="62"/>
        <v>5</v>
      </c>
      <c r="AL254" s="5">
        <f t="shared" si="63"/>
        <v>17</v>
      </c>
      <c r="AM254" s="5">
        <f t="shared" si="64"/>
        <v>23</v>
      </c>
      <c r="AN254" s="5">
        <f t="shared" si="53"/>
        <v>0</v>
      </c>
      <c r="AO254" s="5">
        <f t="shared" si="54"/>
        <v>0</v>
      </c>
      <c r="AP254" s="5">
        <f t="shared" si="55"/>
        <v>0</v>
      </c>
      <c r="AQ254" s="5">
        <f t="shared" si="56"/>
        <v>0</v>
      </c>
    </row>
    <row r="255" spans="1:43" x14ac:dyDescent="0.3">
      <c r="A255" s="71">
        <v>10306</v>
      </c>
      <c r="B255" s="73" t="s">
        <v>328</v>
      </c>
      <c r="C255" s="72">
        <v>1</v>
      </c>
      <c r="D255" s="72">
        <v>3</v>
      </c>
      <c r="E255" s="72">
        <v>5</v>
      </c>
      <c r="F255" s="72">
        <v>1</v>
      </c>
      <c r="G255" s="72">
        <v>8</v>
      </c>
      <c r="H255" s="72">
        <v>11</v>
      </c>
      <c r="I255" s="72">
        <v>1</v>
      </c>
      <c r="J255" s="72">
        <v>8</v>
      </c>
      <c r="K255" s="72">
        <v>10</v>
      </c>
      <c r="L255" s="72">
        <f t="shared" si="57"/>
        <v>22</v>
      </c>
      <c r="M255" s="72">
        <f t="shared" si="58"/>
        <v>26</v>
      </c>
      <c r="N255" s="111">
        <f t="shared" si="59"/>
        <v>0.84615384615384615</v>
      </c>
      <c r="Q255" s="5">
        <f t="shared" si="49"/>
        <v>0</v>
      </c>
      <c r="R255" s="5">
        <v>10306</v>
      </c>
      <c r="S255" s="5" t="s">
        <v>328</v>
      </c>
      <c r="T255" s="5">
        <v>1</v>
      </c>
      <c r="U255" s="5">
        <v>0</v>
      </c>
      <c r="V255" s="5">
        <v>1</v>
      </c>
      <c r="W255" s="5">
        <v>3</v>
      </c>
      <c r="X255" s="5">
        <v>1</v>
      </c>
      <c r="Y255" s="5">
        <v>0</v>
      </c>
      <c r="Z255" s="5">
        <v>2</v>
      </c>
      <c r="AA255" s="5">
        <v>8</v>
      </c>
      <c r="AB255" s="5">
        <v>1</v>
      </c>
      <c r="AC255" s="5">
        <v>0</v>
      </c>
      <c r="AD255" s="5">
        <v>1</v>
      </c>
      <c r="AE255" s="5">
        <v>8</v>
      </c>
      <c r="AF255" s="5">
        <f t="shared" si="50"/>
        <v>4</v>
      </c>
      <c r="AG255" s="5">
        <f t="shared" si="51"/>
        <v>9</v>
      </c>
      <c r="AH255" s="5">
        <f t="shared" si="52"/>
        <v>9</v>
      </c>
      <c r="AI255" s="5">
        <f t="shared" si="60"/>
        <v>5</v>
      </c>
      <c r="AJ255" s="5">
        <f t="shared" si="61"/>
        <v>11</v>
      </c>
      <c r="AK255" s="5">
        <f t="shared" si="62"/>
        <v>10</v>
      </c>
      <c r="AL255" s="5">
        <f t="shared" si="63"/>
        <v>22</v>
      </c>
      <c r="AM255" s="5">
        <f t="shared" si="64"/>
        <v>26</v>
      </c>
      <c r="AN255" s="5">
        <f t="shared" si="53"/>
        <v>0</v>
      </c>
      <c r="AO255" s="5">
        <f t="shared" si="54"/>
        <v>0</v>
      </c>
      <c r="AP255" s="5">
        <f t="shared" si="55"/>
        <v>0</v>
      </c>
      <c r="AQ255" s="5">
        <f t="shared" si="56"/>
        <v>0</v>
      </c>
    </row>
    <row r="256" spans="1:43" x14ac:dyDescent="0.3">
      <c r="A256" s="71">
        <v>10307</v>
      </c>
      <c r="B256" s="73" t="s">
        <v>40</v>
      </c>
      <c r="C256" s="72">
        <v>0</v>
      </c>
      <c r="D256" s="72">
        <v>2</v>
      </c>
      <c r="E256" s="72">
        <v>2</v>
      </c>
      <c r="F256" s="72">
        <v>0</v>
      </c>
      <c r="G256" s="72">
        <v>1</v>
      </c>
      <c r="H256" s="72">
        <v>1</v>
      </c>
      <c r="I256" s="72">
        <v>1</v>
      </c>
      <c r="J256" s="72">
        <v>1</v>
      </c>
      <c r="K256" s="72">
        <v>3</v>
      </c>
      <c r="L256" s="72">
        <f t="shared" si="57"/>
        <v>5</v>
      </c>
      <c r="M256" s="72">
        <f t="shared" si="58"/>
        <v>6</v>
      </c>
      <c r="N256" s="111">
        <f t="shared" si="59"/>
        <v>0.83333333333333337</v>
      </c>
      <c r="Q256" s="5">
        <f t="shared" si="49"/>
        <v>0</v>
      </c>
      <c r="R256" s="5">
        <v>10307</v>
      </c>
      <c r="S256" s="5" t="s">
        <v>40</v>
      </c>
      <c r="T256" s="5">
        <v>0</v>
      </c>
      <c r="U256" s="5">
        <v>0</v>
      </c>
      <c r="V256" s="5">
        <v>0</v>
      </c>
      <c r="W256" s="5">
        <v>2</v>
      </c>
      <c r="X256" s="5">
        <v>0</v>
      </c>
      <c r="Y256" s="5">
        <v>0</v>
      </c>
      <c r="Z256" s="5">
        <v>0</v>
      </c>
      <c r="AA256" s="5">
        <v>1</v>
      </c>
      <c r="AB256" s="5">
        <v>1</v>
      </c>
      <c r="AC256" s="5">
        <v>0</v>
      </c>
      <c r="AD256" s="5">
        <v>1</v>
      </c>
      <c r="AE256" s="5">
        <v>1</v>
      </c>
      <c r="AF256" s="5">
        <f t="shared" si="50"/>
        <v>2</v>
      </c>
      <c r="AG256" s="5">
        <f t="shared" si="51"/>
        <v>1</v>
      </c>
      <c r="AH256" s="5">
        <f t="shared" si="52"/>
        <v>2</v>
      </c>
      <c r="AI256" s="5">
        <f t="shared" si="60"/>
        <v>2</v>
      </c>
      <c r="AJ256" s="5">
        <f t="shared" si="61"/>
        <v>1</v>
      </c>
      <c r="AK256" s="5">
        <f t="shared" si="62"/>
        <v>3</v>
      </c>
      <c r="AL256" s="5">
        <f t="shared" si="63"/>
        <v>5</v>
      </c>
      <c r="AM256" s="5">
        <f t="shared" si="64"/>
        <v>6</v>
      </c>
      <c r="AN256" s="5">
        <f t="shared" si="53"/>
        <v>0</v>
      </c>
      <c r="AO256" s="5">
        <f t="shared" si="54"/>
        <v>0</v>
      </c>
      <c r="AP256" s="5">
        <f t="shared" si="55"/>
        <v>0</v>
      </c>
      <c r="AQ256" s="5">
        <f t="shared" si="56"/>
        <v>0</v>
      </c>
    </row>
    <row r="257" spans="1:43" x14ac:dyDescent="0.3">
      <c r="A257" s="71">
        <v>10401</v>
      </c>
      <c r="B257" s="73" t="s">
        <v>417</v>
      </c>
      <c r="C257" s="72">
        <v>2</v>
      </c>
      <c r="D257" s="72">
        <v>3</v>
      </c>
      <c r="E257" s="72">
        <v>10</v>
      </c>
      <c r="F257" s="72">
        <v>3</v>
      </c>
      <c r="G257" s="72">
        <v>0</v>
      </c>
      <c r="H257" s="72">
        <v>3</v>
      </c>
      <c r="I257" s="72">
        <v>0</v>
      </c>
      <c r="J257" s="72">
        <v>0</v>
      </c>
      <c r="K257" s="72">
        <v>0</v>
      </c>
      <c r="L257" s="72">
        <f t="shared" si="57"/>
        <v>8</v>
      </c>
      <c r="M257" s="72">
        <f t="shared" si="58"/>
        <v>13</v>
      </c>
      <c r="N257" s="111">
        <f t="shared" si="59"/>
        <v>0.61538461538461542</v>
      </c>
      <c r="Q257" s="5">
        <f t="shared" si="49"/>
        <v>0</v>
      </c>
      <c r="R257" s="5">
        <v>10401</v>
      </c>
      <c r="S257" s="5" t="s">
        <v>417</v>
      </c>
      <c r="T257" s="5">
        <v>2</v>
      </c>
      <c r="U257" s="5">
        <v>0</v>
      </c>
      <c r="V257" s="5">
        <v>5</v>
      </c>
      <c r="W257" s="5">
        <v>3</v>
      </c>
      <c r="X257" s="5">
        <v>3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f t="shared" si="50"/>
        <v>5</v>
      </c>
      <c r="AG257" s="5">
        <f t="shared" si="51"/>
        <v>3</v>
      </c>
      <c r="AH257" s="5">
        <f t="shared" si="52"/>
        <v>0</v>
      </c>
      <c r="AI257" s="5">
        <f t="shared" si="60"/>
        <v>10</v>
      </c>
      <c r="AJ257" s="5">
        <f t="shared" si="61"/>
        <v>3</v>
      </c>
      <c r="AK257" s="5">
        <f t="shared" si="62"/>
        <v>0</v>
      </c>
      <c r="AL257" s="5">
        <f t="shared" si="63"/>
        <v>8</v>
      </c>
      <c r="AM257" s="5">
        <f t="shared" si="64"/>
        <v>13</v>
      </c>
      <c r="AN257" s="5">
        <f t="shared" si="53"/>
        <v>0</v>
      </c>
      <c r="AO257" s="5">
        <f t="shared" si="54"/>
        <v>0</v>
      </c>
      <c r="AP257" s="5">
        <f t="shared" si="55"/>
        <v>0</v>
      </c>
      <c r="AQ257" s="5">
        <f t="shared" si="56"/>
        <v>0</v>
      </c>
    </row>
    <row r="258" spans="1:43" x14ac:dyDescent="0.3">
      <c r="A258" s="71">
        <v>10402</v>
      </c>
      <c r="B258" s="73" t="s">
        <v>378</v>
      </c>
      <c r="C258" s="72">
        <v>1</v>
      </c>
      <c r="D258" s="72">
        <v>5</v>
      </c>
      <c r="E258" s="72">
        <v>8</v>
      </c>
      <c r="F258" s="72">
        <v>1</v>
      </c>
      <c r="G258" s="72">
        <v>2</v>
      </c>
      <c r="H258" s="72">
        <v>4</v>
      </c>
      <c r="I258" s="72">
        <v>1</v>
      </c>
      <c r="J258" s="72">
        <v>1</v>
      </c>
      <c r="K258" s="72">
        <v>3</v>
      </c>
      <c r="L258" s="72">
        <f t="shared" si="57"/>
        <v>11</v>
      </c>
      <c r="M258" s="72">
        <f t="shared" si="58"/>
        <v>15</v>
      </c>
      <c r="N258" s="111">
        <f t="shared" si="59"/>
        <v>0.73333333333333328</v>
      </c>
      <c r="Q258" s="5">
        <f t="shared" si="49"/>
        <v>0</v>
      </c>
      <c r="R258" s="5">
        <v>10402</v>
      </c>
      <c r="S258" s="5" t="s">
        <v>378</v>
      </c>
      <c r="T258" s="5">
        <v>1</v>
      </c>
      <c r="U258" s="5">
        <v>0</v>
      </c>
      <c r="V258" s="5">
        <v>2</v>
      </c>
      <c r="W258" s="5">
        <v>5</v>
      </c>
      <c r="X258" s="5">
        <v>1</v>
      </c>
      <c r="Y258" s="5">
        <v>0</v>
      </c>
      <c r="Z258" s="5">
        <v>1</v>
      </c>
      <c r="AA258" s="5">
        <v>2</v>
      </c>
      <c r="AB258" s="5">
        <v>1</v>
      </c>
      <c r="AC258" s="5">
        <v>0</v>
      </c>
      <c r="AD258" s="5">
        <v>1</v>
      </c>
      <c r="AE258" s="5">
        <v>1</v>
      </c>
      <c r="AF258" s="5">
        <f t="shared" si="50"/>
        <v>6</v>
      </c>
      <c r="AG258" s="5">
        <f t="shared" si="51"/>
        <v>3</v>
      </c>
      <c r="AH258" s="5">
        <f t="shared" si="52"/>
        <v>2</v>
      </c>
      <c r="AI258" s="5">
        <f t="shared" si="60"/>
        <v>8</v>
      </c>
      <c r="AJ258" s="5">
        <f t="shared" si="61"/>
        <v>4</v>
      </c>
      <c r="AK258" s="5">
        <f t="shared" si="62"/>
        <v>3</v>
      </c>
      <c r="AL258" s="5">
        <f t="shared" si="63"/>
        <v>11</v>
      </c>
      <c r="AM258" s="5">
        <f t="shared" si="64"/>
        <v>15</v>
      </c>
      <c r="AN258" s="5">
        <f t="shared" si="53"/>
        <v>0</v>
      </c>
      <c r="AO258" s="5">
        <f t="shared" si="54"/>
        <v>0</v>
      </c>
      <c r="AP258" s="5">
        <f t="shared" si="55"/>
        <v>0</v>
      </c>
      <c r="AQ258" s="5">
        <f t="shared" si="56"/>
        <v>0</v>
      </c>
    </row>
    <row r="259" spans="1:43" x14ac:dyDescent="0.3">
      <c r="A259" s="71">
        <v>10403</v>
      </c>
      <c r="B259" s="72" t="s">
        <v>416</v>
      </c>
      <c r="C259" s="72">
        <v>4</v>
      </c>
      <c r="D259" s="72">
        <v>9</v>
      </c>
      <c r="E259" s="72">
        <v>15</v>
      </c>
      <c r="F259" s="72">
        <v>2</v>
      </c>
      <c r="G259" s="72">
        <v>2</v>
      </c>
      <c r="H259" s="72">
        <v>5</v>
      </c>
      <c r="I259" s="72">
        <v>0</v>
      </c>
      <c r="J259" s="72">
        <v>2</v>
      </c>
      <c r="K259" s="72">
        <v>4</v>
      </c>
      <c r="L259" s="72">
        <f t="shared" si="57"/>
        <v>19</v>
      </c>
      <c r="M259" s="72">
        <f t="shared" si="58"/>
        <v>24</v>
      </c>
      <c r="N259" s="111">
        <f t="shared" si="59"/>
        <v>0.79166666666666663</v>
      </c>
      <c r="Q259" s="5">
        <f t="shared" si="49"/>
        <v>0</v>
      </c>
      <c r="R259" s="5">
        <v>10403</v>
      </c>
      <c r="S259" s="5" t="s">
        <v>416</v>
      </c>
      <c r="T259" s="5">
        <v>4</v>
      </c>
      <c r="U259" s="5">
        <v>0</v>
      </c>
      <c r="V259" s="5">
        <v>2</v>
      </c>
      <c r="W259" s="5">
        <v>9</v>
      </c>
      <c r="X259" s="5">
        <v>2</v>
      </c>
      <c r="Y259" s="5">
        <v>0</v>
      </c>
      <c r="Z259" s="5">
        <v>1</v>
      </c>
      <c r="AA259" s="5">
        <v>2</v>
      </c>
      <c r="AB259" s="5">
        <v>0</v>
      </c>
      <c r="AC259" s="5">
        <v>0</v>
      </c>
      <c r="AD259" s="5">
        <v>2</v>
      </c>
      <c r="AE259" s="5">
        <v>2</v>
      </c>
      <c r="AF259" s="5">
        <f t="shared" si="50"/>
        <v>13</v>
      </c>
      <c r="AG259" s="5">
        <f t="shared" si="51"/>
        <v>4</v>
      </c>
      <c r="AH259" s="5">
        <f t="shared" si="52"/>
        <v>2</v>
      </c>
      <c r="AI259" s="5">
        <f t="shared" si="60"/>
        <v>15</v>
      </c>
      <c r="AJ259" s="5">
        <f t="shared" si="61"/>
        <v>5</v>
      </c>
      <c r="AK259" s="5">
        <f t="shared" si="62"/>
        <v>4</v>
      </c>
      <c r="AL259" s="5">
        <f t="shared" si="63"/>
        <v>19</v>
      </c>
      <c r="AM259" s="5">
        <f t="shared" si="64"/>
        <v>24</v>
      </c>
      <c r="AN259" s="5">
        <f t="shared" si="53"/>
        <v>0</v>
      </c>
      <c r="AO259" s="5">
        <f t="shared" si="54"/>
        <v>0</v>
      </c>
      <c r="AP259" s="5">
        <f t="shared" si="55"/>
        <v>0</v>
      </c>
      <c r="AQ259" s="5">
        <f t="shared" si="56"/>
        <v>0</v>
      </c>
    </row>
    <row r="260" spans="1:43" x14ac:dyDescent="0.3">
      <c r="A260" s="71">
        <v>10404</v>
      </c>
      <c r="B260" s="73" t="s">
        <v>19</v>
      </c>
      <c r="C260" s="72">
        <v>1</v>
      </c>
      <c r="D260" s="72">
        <v>1</v>
      </c>
      <c r="E260" s="72">
        <v>3</v>
      </c>
      <c r="F260" s="72">
        <v>0</v>
      </c>
      <c r="G260" s="72">
        <v>2</v>
      </c>
      <c r="H260" s="72">
        <v>2</v>
      </c>
      <c r="I260" s="72">
        <v>0</v>
      </c>
      <c r="J260" s="72">
        <v>2</v>
      </c>
      <c r="K260" s="72">
        <v>3</v>
      </c>
      <c r="L260" s="72">
        <f t="shared" si="57"/>
        <v>6</v>
      </c>
      <c r="M260" s="72">
        <f t="shared" si="58"/>
        <v>8</v>
      </c>
      <c r="N260" s="111">
        <f t="shared" si="59"/>
        <v>0.75</v>
      </c>
      <c r="Q260" s="5">
        <f t="shared" ref="Q260:Q323" si="65">(S260=B260)-1</f>
        <v>0</v>
      </c>
      <c r="R260" s="5">
        <v>10404</v>
      </c>
      <c r="S260" s="5" t="s">
        <v>19</v>
      </c>
      <c r="T260" s="5">
        <v>1</v>
      </c>
      <c r="U260" s="5">
        <v>0</v>
      </c>
      <c r="V260" s="5">
        <v>1</v>
      </c>
      <c r="W260" s="5">
        <v>1</v>
      </c>
      <c r="X260" s="5">
        <v>0</v>
      </c>
      <c r="Y260" s="5">
        <v>0</v>
      </c>
      <c r="Z260" s="5">
        <v>0</v>
      </c>
      <c r="AA260" s="5">
        <v>2</v>
      </c>
      <c r="AB260" s="5">
        <v>0</v>
      </c>
      <c r="AC260" s="5">
        <v>0</v>
      </c>
      <c r="AD260" s="5">
        <v>1</v>
      </c>
      <c r="AE260" s="5">
        <v>2</v>
      </c>
      <c r="AF260" s="5">
        <f t="shared" ref="AF260:AF323" si="66">+T260+W260</f>
        <v>2</v>
      </c>
      <c r="AG260" s="5">
        <f t="shared" ref="AG260:AG323" si="67">+X260+AA260</f>
        <v>2</v>
      </c>
      <c r="AH260" s="5">
        <f t="shared" ref="AH260:AH323" si="68">+AB260+AE260</f>
        <v>2</v>
      </c>
      <c r="AI260" s="5">
        <f t="shared" si="60"/>
        <v>3</v>
      </c>
      <c r="AJ260" s="5">
        <f t="shared" si="61"/>
        <v>2</v>
      </c>
      <c r="AK260" s="5">
        <f t="shared" si="62"/>
        <v>3</v>
      </c>
      <c r="AL260" s="5">
        <f t="shared" si="63"/>
        <v>6</v>
      </c>
      <c r="AM260" s="5">
        <f t="shared" si="64"/>
        <v>8</v>
      </c>
      <c r="AN260" s="5">
        <f t="shared" ref="AN260:AN293" si="69">+L260-AL260</f>
        <v>0</v>
      </c>
      <c r="AO260" s="5">
        <f t="shared" ref="AO260:AO293" si="70">+AM260-M260</f>
        <v>0</v>
      </c>
      <c r="AP260" s="5">
        <f t="shared" ref="AP260:AP293" si="71">+AL260-L260</f>
        <v>0</v>
      </c>
      <c r="AQ260" s="5">
        <f t="shared" ref="AQ260:AQ293" si="72">+AM260-M260</f>
        <v>0</v>
      </c>
    </row>
    <row r="261" spans="1:43" x14ac:dyDescent="0.3">
      <c r="A261" s="71">
        <v>11101</v>
      </c>
      <c r="B261" s="73" t="s">
        <v>207</v>
      </c>
      <c r="C261" s="72">
        <v>1</v>
      </c>
      <c r="D261" s="72">
        <v>4</v>
      </c>
      <c r="E261" s="72">
        <v>5</v>
      </c>
      <c r="F261" s="72">
        <v>4</v>
      </c>
      <c r="G261" s="72">
        <v>2</v>
      </c>
      <c r="H261" s="72">
        <v>6</v>
      </c>
      <c r="I261" s="72">
        <v>2</v>
      </c>
      <c r="J261" s="72">
        <v>4</v>
      </c>
      <c r="K261" s="72">
        <v>6</v>
      </c>
      <c r="L261" s="72">
        <f t="shared" ref="L261:L324" si="73">C261+D261+F261+G261+I261+J261</f>
        <v>17</v>
      </c>
      <c r="M261" s="72">
        <f t="shared" ref="M261:M324" si="74">E261+H261+K261</f>
        <v>17</v>
      </c>
      <c r="N261" s="111">
        <f t="shared" ref="N261:N324" si="75">L261/M261</f>
        <v>1</v>
      </c>
      <c r="Q261" s="5">
        <f t="shared" si="65"/>
        <v>0</v>
      </c>
      <c r="R261" s="5">
        <v>11101</v>
      </c>
      <c r="S261" s="5" t="s">
        <v>207</v>
      </c>
      <c r="T261" s="5">
        <v>1</v>
      </c>
      <c r="U261" s="5">
        <v>0</v>
      </c>
      <c r="V261" s="5">
        <v>0</v>
      </c>
      <c r="W261" s="5">
        <v>4</v>
      </c>
      <c r="X261" s="5">
        <v>4</v>
      </c>
      <c r="Y261" s="5">
        <v>0</v>
      </c>
      <c r="Z261" s="5">
        <v>0</v>
      </c>
      <c r="AA261" s="5">
        <v>2</v>
      </c>
      <c r="AB261" s="5">
        <v>2</v>
      </c>
      <c r="AC261" s="5">
        <v>0</v>
      </c>
      <c r="AD261" s="5">
        <v>0</v>
      </c>
      <c r="AE261" s="5">
        <v>4</v>
      </c>
      <c r="AF261" s="5">
        <f t="shared" si="66"/>
        <v>5</v>
      </c>
      <c r="AG261" s="5">
        <f t="shared" si="67"/>
        <v>6</v>
      </c>
      <c r="AH261" s="5">
        <f t="shared" si="68"/>
        <v>6</v>
      </c>
      <c r="AI261" s="5">
        <f t="shared" ref="AI261:AI324" si="76">+T261+U261+V261+W261</f>
        <v>5</v>
      </c>
      <c r="AJ261" s="5">
        <f t="shared" ref="AJ261:AJ324" si="77">+X261+Y261+Z261+AA261</f>
        <v>6</v>
      </c>
      <c r="AK261" s="5">
        <f t="shared" ref="AK261:AK324" si="78">+AB261+AC261+AD261+AE261</f>
        <v>6</v>
      </c>
      <c r="AL261" s="5">
        <f t="shared" ref="AL261:AL324" si="79">+AF261+AG261+AH261</f>
        <v>17</v>
      </c>
      <c r="AM261" s="5">
        <f t="shared" ref="AM261:AM324" si="80">+AI261+AJ261+AK261</f>
        <v>17</v>
      </c>
      <c r="AN261" s="5">
        <f t="shared" si="69"/>
        <v>0</v>
      </c>
      <c r="AO261" s="5">
        <f t="shared" si="70"/>
        <v>0</v>
      </c>
      <c r="AP261" s="5">
        <f t="shared" si="71"/>
        <v>0</v>
      </c>
      <c r="AQ261" s="5">
        <f t="shared" si="72"/>
        <v>0</v>
      </c>
    </row>
    <row r="262" spans="1:43" x14ac:dyDescent="0.3">
      <c r="A262" s="71">
        <v>11102</v>
      </c>
      <c r="B262" s="72" t="s">
        <v>330</v>
      </c>
      <c r="C262" s="72">
        <v>0</v>
      </c>
      <c r="D262" s="72">
        <v>1</v>
      </c>
      <c r="E262" s="72">
        <v>1</v>
      </c>
      <c r="F262" s="72">
        <v>1</v>
      </c>
      <c r="G262" s="72">
        <v>0</v>
      </c>
      <c r="H262" s="72">
        <v>1</v>
      </c>
      <c r="I262" s="72">
        <v>0</v>
      </c>
      <c r="J262" s="72">
        <v>0</v>
      </c>
      <c r="K262" s="72">
        <v>0</v>
      </c>
      <c r="L262" s="72">
        <f t="shared" si="73"/>
        <v>2</v>
      </c>
      <c r="M262" s="72">
        <f t="shared" si="74"/>
        <v>2</v>
      </c>
      <c r="N262" s="111">
        <f t="shared" si="75"/>
        <v>1</v>
      </c>
      <c r="Q262" s="5">
        <f t="shared" si="65"/>
        <v>0</v>
      </c>
      <c r="R262" s="5">
        <v>11102</v>
      </c>
      <c r="S262" s="5" t="s">
        <v>330</v>
      </c>
      <c r="T262" s="5">
        <v>0</v>
      </c>
      <c r="U262" s="5">
        <v>0</v>
      </c>
      <c r="V262" s="5">
        <v>0</v>
      </c>
      <c r="W262" s="5">
        <v>1</v>
      </c>
      <c r="X262" s="5">
        <v>1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f t="shared" si="66"/>
        <v>1</v>
      </c>
      <c r="AG262" s="5">
        <f t="shared" si="67"/>
        <v>1</v>
      </c>
      <c r="AH262" s="5">
        <f t="shared" si="68"/>
        <v>0</v>
      </c>
      <c r="AI262" s="5">
        <f t="shared" si="76"/>
        <v>1</v>
      </c>
      <c r="AJ262" s="5">
        <f t="shared" si="77"/>
        <v>1</v>
      </c>
      <c r="AK262" s="5">
        <f t="shared" si="78"/>
        <v>0</v>
      </c>
      <c r="AL262" s="5">
        <f t="shared" si="79"/>
        <v>2</v>
      </c>
      <c r="AM262" s="5">
        <f t="shared" si="80"/>
        <v>2</v>
      </c>
      <c r="AN262" s="5">
        <f t="shared" si="69"/>
        <v>0</v>
      </c>
      <c r="AO262" s="5">
        <f t="shared" si="70"/>
        <v>0</v>
      </c>
      <c r="AP262" s="5">
        <f t="shared" si="71"/>
        <v>0</v>
      </c>
      <c r="AQ262" s="5">
        <f t="shared" si="72"/>
        <v>0</v>
      </c>
    </row>
    <row r="263" spans="1:43" x14ac:dyDescent="0.3">
      <c r="A263" s="71">
        <v>11201</v>
      </c>
      <c r="B263" s="73" t="s">
        <v>504</v>
      </c>
      <c r="C263" s="72">
        <v>2</v>
      </c>
      <c r="D263" s="72">
        <v>4</v>
      </c>
      <c r="E263" s="72">
        <v>6</v>
      </c>
      <c r="F263" s="72">
        <v>4</v>
      </c>
      <c r="G263" s="72">
        <v>3</v>
      </c>
      <c r="H263" s="72">
        <v>7</v>
      </c>
      <c r="I263" s="72">
        <v>1</v>
      </c>
      <c r="J263" s="72">
        <v>3</v>
      </c>
      <c r="K263" s="72">
        <v>4</v>
      </c>
      <c r="L263" s="72">
        <f t="shared" si="73"/>
        <v>17</v>
      </c>
      <c r="M263" s="72">
        <f t="shared" si="74"/>
        <v>17</v>
      </c>
      <c r="N263" s="111">
        <f t="shared" si="75"/>
        <v>1</v>
      </c>
      <c r="Q263" s="5">
        <f t="shared" si="65"/>
        <v>0</v>
      </c>
      <c r="R263" s="5">
        <v>11201</v>
      </c>
      <c r="S263" s="5" t="s">
        <v>504</v>
      </c>
      <c r="T263" s="5">
        <v>2</v>
      </c>
      <c r="U263" s="5">
        <v>0</v>
      </c>
      <c r="V263" s="5">
        <v>0</v>
      </c>
      <c r="W263" s="5">
        <v>4</v>
      </c>
      <c r="X263" s="5">
        <v>4</v>
      </c>
      <c r="Y263" s="5">
        <v>0</v>
      </c>
      <c r="Z263" s="5">
        <v>0</v>
      </c>
      <c r="AA263" s="5">
        <v>3</v>
      </c>
      <c r="AB263" s="5">
        <v>1</v>
      </c>
      <c r="AC263" s="5">
        <v>0</v>
      </c>
      <c r="AD263" s="5">
        <v>0</v>
      </c>
      <c r="AE263" s="5">
        <v>3</v>
      </c>
      <c r="AF263" s="5">
        <f t="shared" si="66"/>
        <v>6</v>
      </c>
      <c r="AG263" s="5">
        <f t="shared" si="67"/>
        <v>7</v>
      </c>
      <c r="AH263" s="5">
        <f t="shared" si="68"/>
        <v>4</v>
      </c>
      <c r="AI263" s="5">
        <f t="shared" si="76"/>
        <v>6</v>
      </c>
      <c r="AJ263" s="5">
        <f t="shared" si="77"/>
        <v>7</v>
      </c>
      <c r="AK263" s="5">
        <f t="shared" si="78"/>
        <v>4</v>
      </c>
      <c r="AL263" s="5">
        <f t="shared" si="79"/>
        <v>17</v>
      </c>
      <c r="AM263" s="5">
        <f t="shared" si="80"/>
        <v>17</v>
      </c>
      <c r="AN263" s="5">
        <f t="shared" si="69"/>
        <v>0</v>
      </c>
      <c r="AO263" s="5">
        <f t="shared" si="70"/>
        <v>0</v>
      </c>
      <c r="AP263" s="5">
        <f t="shared" si="71"/>
        <v>0</v>
      </c>
      <c r="AQ263" s="5">
        <f t="shared" si="72"/>
        <v>0</v>
      </c>
    </row>
    <row r="264" spans="1:43" x14ac:dyDescent="0.3">
      <c r="A264" s="71">
        <v>11202</v>
      </c>
      <c r="B264" s="73" t="s">
        <v>331</v>
      </c>
      <c r="C264" s="72">
        <v>2</v>
      </c>
      <c r="D264" s="72">
        <v>1</v>
      </c>
      <c r="E264" s="72">
        <v>5</v>
      </c>
      <c r="F264" s="72">
        <v>3</v>
      </c>
      <c r="G264" s="72">
        <v>0</v>
      </c>
      <c r="H264" s="72">
        <v>6</v>
      </c>
      <c r="I264" s="72">
        <v>0</v>
      </c>
      <c r="J264" s="72">
        <v>2</v>
      </c>
      <c r="K264" s="72">
        <v>2</v>
      </c>
      <c r="L264" s="72">
        <f t="shared" si="73"/>
        <v>8</v>
      </c>
      <c r="M264" s="72">
        <f t="shared" si="74"/>
        <v>13</v>
      </c>
      <c r="N264" s="111">
        <f t="shared" si="75"/>
        <v>0.61538461538461542</v>
      </c>
      <c r="Q264" s="5">
        <f t="shared" si="65"/>
        <v>0</v>
      </c>
      <c r="R264" s="5">
        <v>11202</v>
      </c>
      <c r="S264" s="5" t="s">
        <v>331</v>
      </c>
      <c r="T264" s="5">
        <v>2</v>
      </c>
      <c r="U264" s="5">
        <v>0</v>
      </c>
      <c r="V264" s="5">
        <v>2</v>
      </c>
      <c r="W264" s="5">
        <v>1</v>
      </c>
      <c r="X264" s="5">
        <v>3</v>
      </c>
      <c r="Y264" s="5">
        <v>0</v>
      </c>
      <c r="Z264" s="5">
        <v>3</v>
      </c>
      <c r="AA264" s="5">
        <v>0</v>
      </c>
      <c r="AB264" s="5">
        <v>0</v>
      </c>
      <c r="AC264" s="5">
        <v>0</v>
      </c>
      <c r="AD264" s="5">
        <v>0</v>
      </c>
      <c r="AE264" s="5">
        <v>2</v>
      </c>
      <c r="AF264" s="5">
        <f t="shared" si="66"/>
        <v>3</v>
      </c>
      <c r="AG264" s="5">
        <f t="shared" si="67"/>
        <v>3</v>
      </c>
      <c r="AH264" s="5">
        <f t="shared" si="68"/>
        <v>2</v>
      </c>
      <c r="AI264" s="5">
        <f t="shared" si="76"/>
        <v>5</v>
      </c>
      <c r="AJ264" s="5">
        <f t="shared" si="77"/>
        <v>6</v>
      </c>
      <c r="AK264" s="5">
        <f t="shared" si="78"/>
        <v>2</v>
      </c>
      <c r="AL264" s="5">
        <f t="shared" si="79"/>
        <v>8</v>
      </c>
      <c r="AM264" s="5">
        <f t="shared" si="80"/>
        <v>13</v>
      </c>
      <c r="AN264" s="5">
        <f t="shared" si="69"/>
        <v>0</v>
      </c>
      <c r="AO264" s="5">
        <f t="shared" si="70"/>
        <v>0</v>
      </c>
      <c r="AP264" s="5">
        <f t="shared" si="71"/>
        <v>0</v>
      </c>
      <c r="AQ264" s="5">
        <f t="shared" si="72"/>
        <v>0</v>
      </c>
    </row>
    <row r="265" spans="1:43" x14ac:dyDescent="0.3">
      <c r="A265" s="71">
        <v>11203</v>
      </c>
      <c r="B265" s="73" t="s">
        <v>332</v>
      </c>
      <c r="C265" s="72">
        <v>2</v>
      </c>
      <c r="D265" s="72">
        <v>1</v>
      </c>
      <c r="E265" s="72">
        <v>3</v>
      </c>
      <c r="F265" s="72">
        <v>3</v>
      </c>
      <c r="G265" s="72">
        <v>2</v>
      </c>
      <c r="H265" s="72">
        <v>6</v>
      </c>
      <c r="I265" s="72">
        <v>0</v>
      </c>
      <c r="J265" s="72">
        <v>2</v>
      </c>
      <c r="K265" s="72">
        <v>2</v>
      </c>
      <c r="L265" s="72">
        <f t="shared" si="73"/>
        <v>10</v>
      </c>
      <c r="M265" s="72">
        <f t="shared" si="74"/>
        <v>11</v>
      </c>
      <c r="N265" s="111">
        <f t="shared" si="75"/>
        <v>0.90909090909090906</v>
      </c>
      <c r="Q265" s="5">
        <f t="shared" si="65"/>
        <v>0</v>
      </c>
      <c r="R265" s="5">
        <v>11203</v>
      </c>
      <c r="S265" s="5" t="s">
        <v>332</v>
      </c>
      <c r="T265" s="5">
        <v>2</v>
      </c>
      <c r="U265" s="5">
        <v>0</v>
      </c>
      <c r="V265" s="5">
        <v>0</v>
      </c>
      <c r="W265" s="5">
        <v>1</v>
      </c>
      <c r="X265" s="5">
        <v>3</v>
      </c>
      <c r="Y265" s="5">
        <v>0</v>
      </c>
      <c r="Z265" s="5">
        <v>1</v>
      </c>
      <c r="AA265" s="5">
        <v>2</v>
      </c>
      <c r="AB265" s="5">
        <v>0</v>
      </c>
      <c r="AC265" s="5">
        <v>0</v>
      </c>
      <c r="AD265" s="5">
        <v>0</v>
      </c>
      <c r="AE265" s="5">
        <v>2</v>
      </c>
      <c r="AF265" s="5">
        <f t="shared" si="66"/>
        <v>3</v>
      </c>
      <c r="AG265" s="5">
        <f t="shared" si="67"/>
        <v>5</v>
      </c>
      <c r="AH265" s="5">
        <f t="shared" si="68"/>
        <v>2</v>
      </c>
      <c r="AI265" s="5">
        <f t="shared" si="76"/>
        <v>3</v>
      </c>
      <c r="AJ265" s="5">
        <f t="shared" si="77"/>
        <v>6</v>
      </c>
      <c r="AK265" s="5">
        <f t="shared" si="78"/>
        <v>2</v>
      </c>
      <c r="AL265" s="5">
        <f t="shared" si="79"/>
        <v>10</v>
      </c>
      <c r="AM265" s="5">
        <f t="shared" si="80"/>
        <v>11</v>
      </c>
      <c r="AN265" s="5">
        <f t="shared" si="69"/>
        <v>0</v>
      </c>
      <c r="AO265" s="5">
        <f t="shared" si="70"/>
        <v>0</v>
      </c>
      <c r="AP265" s="5">
        <f t="shared" si="71"/>
        <v>0</v>
      </c>
      <c r="AQ265" s="5">
        <f t="shared" si="72"/>
        <v>0</v>
      </c>
    </row>
    <row r="266" spans="1:43" x14ac:dyDescent="0.3">
      <c r="A266" s="71">
        <v>11301</v>
      </c>
      <c r="B266" s="73" t="s">
        <v>146</v>
      </c>
      <c r="C266" s="72">
        <v>0</v>
      </c>
      <c r="D266" s="72">
        <v>4</v>
      </c>
      <c r="E266" s="72">
        <v>4</v>
      </c>
      <c r="F266" s="72">
        <v>0</v>
      </c>
      <c r="G266" s="72">
        <v>2</v>
      </c>
      <c r="H266" s="72">
        <v>2</v>
      </c>
      <c r="I266" s="72">
        <v>0</v>
      </c>
      <c r="J266" s="72">
        <v>1</v>
      </c>
      <c r="K266" s="72">
        <v>1</v>
      </c>
      <c r="L266" s="72">
        <f t="shared" si="73"/>
        <v>7</v>
      </c>
      <c r="M266" s="72">
        <f t="shared" si="74"/>
        <v>7</v>
      </c>
      <c r="N266" s="111">
        <f t="shared" si="75"/>
        <v>1</v>
      </c>
      <c r="Q266" s="5">
        <f t="shared" si="65"/>
        <v>0</v>
      </c>
      <c r="R266" s="5">
        <v>11301</v>
      </c>
      <c r="S266" s="5" t="s">
        <v>146</v>
      </c>
      <c r="T266" s="5">
        <v>0</v>
      </c>
      <c r="U266" s="5">
        <v>0</v>
      </c>
      <c r="V266" s="5">
        <v>0</v>
      </c>
      <c r="W266" s="5">
        <v>4</v>
      </c>
      <c r="X266" s="5">
        <v>0</v>
      </c>
      <c r="Y266" s="5">
        <v>0</v>
      </c>
      <c r="Z266" s="5">
        <v>0</v>
      </c>
      <c r="AA266" s="5">
        <v>2</v>
      </c>
      <c r="AB266" s="5">
        <v>0</v>
      </c>
      <c r="AC266" s="5">
        <v>0</v>
      </c>
      <c r="AD266" s="5">
        <v>0</v>
      </c>
      <c r="AE266" s="5">
        <v>1</v>
      </c>
      <c r="AF266" s="5">
        <f t="shared" si="66"/>
        <v>4</v>
      </c>
      <c r="AG266" s="5">
        <f t="shared" si="67"/>
        <v>2</v>
      </c>
      <c r="AH266" s="5">
        <f t="shared" si="68"/>
        <v>1</v>
      </c>
      <c r="AI266" s="5">
        <f t="shared" si="76"/>
        <v>4</v>
      </c>
      <c r="AJ266" s="5">
        <f t="shared" si="77"/>
        <v>2</v>
      </c>
      <c r="AK266" s="5">
        <f t="shared" si="78"/>
        <v>1</v>
      </c>
      <c r="AL266" s="5">
        <f t="shared" si="79"/>
        <v>7</v>
      </c>
      <c r="AM266" s="5">
        <f t="shared" si="80"/>
        <v>7</v>
      </c>
      <c r="AN266" s="5">
        <f t="shared" si="69"/>
        <v>0</v>
      </c>
      <c r="AO266" s="5">
        <f t="shared" si="70"/>
        <v>0</v>
      </c>
      <c r="AP266" s="5">
        <f t="shared" si="71"/>
        <v>0</v>
      </c>
      <c r="AQ266" s="5">
        <f t="shared" si="72"/>
        <v>0</v>
      </c>
    </row>
    <row r="267" spans="1:43" x14ac:dyDescent="0.3">
      <c r="A267" s="71">
        <v>11302</v>
      </c>
      <c r="B267" s="73" t="s">
        <v>350</v>
      </c>
      <c r="C267" s="72">
        <v>0</v>
      </c>
      <c r="D267" s="72">
        <v>3</v>
      </c>
      <c r="E267" s="72">
        <v>4</v>
      </c>
      <c r="F267" s="72">
        <v>0</v>
      </c>
      <c r="G267" s="72">
        <v>3</v>
      </c>
      <c r="H267" s="72">
        <v>3</v>
      </c>
      <c r="I267" s="72">
        <v>1</v>
      </c>
      <c r="J267" s="72">
        <v>1</v>
      </c>
      <c r="K267" s="72">
        <v>2</v>
      </c>
      <c r="L267" s="72">
        <f t="shared" si="73"/>
        <v>8</v>
      </c>
      <c r="M267" s="72">
        <f t="shared" si="74"/>
        <v>9</v>
      </c>
      <c r="N267" s="111">
        <f t="shared" si="75"/>
        <v>0.88888888888888884</v>
      </c>
      <c r="Q267" s="5">
        <f t="shared" si="65"/>
        <v>0</v>
      </c>
      <c r="R267" s="5">
        <v>11302</v>
      </c>
      <c r="S267" s="5" t="s">
        <v>350</v>
      </c>
      <c r="T267" s="5">
        <v>0</v>
      </c>
      <c r="U267" s="5">
        <v>0</v>
      </c>
      <c r="V267" s="5">
        <v>1</v>
      </c>
      <c r="W267" s="5">
        <v>3</v>
      </c>
      <c r="X267" s="5">
        <v>0</v>
      </c>
      <c r="Y267" s="5">
        <v>0</v>
      </c>
      <c r="Z267" s="5">
        <v>0</v>
      </c>
      <c r="AA267" s="5">
        <v>3</v>
      </c>
      <c r="AB267" s="5">
        <v>1</v>
      </c>
      <c r="AC267" s="5">
        <v>0</v>
      </c>
      <c r="AD267" s="5">
        <v>0</v>
      </c>
      <c r="AE267" s="5">
        <v>1</v>
      </c>
      <c r="AF267" s="5">
        <f t="shared" si="66"/>
        <v>3</v>
      </c>
      <c r="AG267" s="5">
        <f t="shared" si="67"/>
        <v>3</v>
      </c>
      <c r="AH267" s="5">
        <f t="shared" si="68"/>
        <v>2</v>
      </c>
      <c r="AI267" s="5">
        <f t="shared" si="76"/>
        <v>4</v>
      </c>
      <c r="AJ267" s="5">
        <f t="shared" si="77"/>
        <v>3</v>
      </c>
      <c r="AK267" s="5">
        <f t="shared" si="78"/>
        <v>2</v>
      </c>
      <c r="AL267" s="5">
        <f t="shared" si="79"/>
        <v>8</v>
      </c>
      <c r="AM267" s="5">
        <f t="shared" si="80"/>
        <v>9</v>
      </c>
      <c r="AN267" s="5">
        <f t="shared" si="69"/>
        <v>0</v>
      </c>
      <c r="AO267" s="5">
        <f t="shared" si="70"/>
        <v>0</v>
      </c>
      <c r="AP267" s="5">
        <f t="shared" si="71"/>
        <v>0</v>
      </c>
      <c r="AQ267" s="5">
        <f t="shared" si="72"/>
        <v>0</v>
      </c>
    </row>
    <row r="268" spans="1:43" x14ac:dyDescent="0.3">
      <c r="A268" s="71">
        <v>11303</v>
      </c>
      <c r="B268" s="73" t="s">
        <v>192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1</v>
      </c>
      <c r="J268" s="72">
        <v>0</v>
      </c>
      <c r="K268" s="72">
        <v>1</v>
      </c>
      <c r="L268" s="72">
        <f t="shared" si="73"/>
        <v>1</v>
      </c>
      <c r="M268" s="72">
        <f t="shared" si="74"/>
        <v>1</v>
      </c>
      <c r="N268" s="111">
        <f t="shared" si="75"/>
        <v>1</v>
      </c>
      <c r="Q268" s="5">
        <f t="shared" si="65"/>
        <v>0</v>
      </c>
      <c r="R268" s="5">
        <v>11303</v>
      </c>
      <c r="S268" s="5" t="s">
        <v>192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1</v>
      </c>
      <c r="AC268" s="5">
        <v>0</v>
      </c>
      <c r="AD268" s="5">
        <v>0</v>
      </c>
      <c r="AE268" s="5">
        <v>0</v>
      </c>
      <c r="AF268" s="5">
        <f t="shared" si="66"/>
        <v>0</v>
      </c>
      <c r="AG268" s="5">
        <f t="shared" si="67"/>
        <v>0</v>
      </c>
      <c r="AH268" s="5">
        <f t="shared" si="68"/>
        <v>1</v>
      </c>
      <c r="AI268" s="5">
        <f t="shared" si="76"/>
        <v>0</v>
      </c>
      <c r="AJ268" s="5">
        <f t="shared" si="77"/>
        <v>0</v>
      </c>
      <c r="AK268" s="5">
        <f t="shared" si="78"/>
        <v>1</v>
      </c>
      <c r="AL268" s="5">
        <f t="shared" si="79"/>
        <v>1</v>
      </c>
      <c r="AM268" s="5">
        <f t="shared" si="80"/>
        <v>1</v>
      </c>
      <c r="AN268" s="5">
        <f t="shared" si="69"/>
        <v>0</v>
      </c>
      <c r="AO268" s="5">
        <f t="shared" si="70"/>
        <v>0</v>
      </c>
      <c r="AP268" s="5">
        <f t="shared" si="71"/>
        <v>0</v>
      </c>
      <c r="AQ268" s="5">
        <f t="shared" si="72"/>
        <v>0</v>
      </c>
    </row>
    <row r="269" spans="1:43" x14ac:dyDescent="0.3">
      <c r="A269" s="71">
        <v>11401</v>
      </c>
      <c r="B269" s="73" t="s">
        <v>240</v>
      </c>
      <c r="C269" s="72">
        <v>7</v>
      </c>
      <c r="D269" s="72">
        <v>5</v>
      </c>
      <c r="E269" s="72">
        <v>13</v>
      </c>
      <c r="F269" s="72">
        <v>3</v>
      </c>
      <c r="G269" s="72">
        <v>3</v>
      </c>
      <c r="H269" s="72">
        <v>6</v>
      </c>
      <c r="I269" s="72">
        <v>1</v>
      </c>
      <c r="J269" s="72">
        <v>1</v>
      </c>
      <c r="K269" s="72">
        <v>2</v>
      </c>
      <c r="L269" s="72">
        <f t="shared" si="73"/>
        <v>20</v>
      </c>
      <c r="M269" s="72">
        <f t="shared" si="74"/>
        <v>21</v>
      </c>
      <c r="N269" s="111">
        <f t="shared" si="75"/>
        <v>0.95238095238095233</v>
      </c>
      <c r="Q269" s="5">
        <f t="shared" si="65"/>
        <v>0</v>
      </c>
      <c r="R269" s="5">
        <v>11401</v>
      </c>
      <c r="S269" s="5" t="s">
        <v>240</v>
      </c>
      <c r="T269" s="5">
        <v>7</v>
      </c>
      <c r="U269" s="5">
        <v>0</v>
      </c>
      <c r="V269" s="5">
        <v>1</v>
      </c>
      <c r="W269" s="5">
        <v>5</v>
      </c>
      <c r="X269" s="5">
        <v>3</v>
      </c>
      <c r="Y269" s="5">
        <v>0</v>
      </c>
      <c r="Z269" s="5">
        <v>0</v>
      </c>
      <c r="AA269" s="5">
        <v>3</v>
      </c>
      <c r="AB269" s="5">
        <v>1</v>
      </c>
      <c r="AC269" s="5">
        <v>0</v>
      </c>
      <c r="AD269" s="5">
        <v>0</v>
      </c>
      <c r="AE269" s="5">
        <v>1</v>
      </c>
      <c r="AF269" s="5">
        <f t="shared" si="66"/>
        <v>12</v>
      </c>
      <c r="AG269" s="5">
        <f t="shared" si="67"/>
        <v>6</v>
      </c>
      <c r="AH269" s="5">
        <f t="shared" si="68"/>
        <v>2</v>
      </c>
      <c r="AI269" s="5">
        <f t="shared" si="76"/>
        <v>13</v>
      </c>
      <c r="AJ269" s="5">
        <f t="shared" si="77"/>
        <v>6</v>
      </c>
      <c r="AK269" s="5">
        <f t="shared" si="78"/>
        <v>2</v>
      </c>
      <c r="AL269" s="5">
        <f t="shared" si="79"/>
        <v>20</v>
      </c>
      <c r="AM269" s="5">
        <f t="shared" si="80"/>
        <v>21</v>
      </c>
      <c r="AN269" s="5">
        <f t="shared" si="69"/>
        <v>0</v>
      </c>
      <c r="AO269" s="5">
        <f t="shared" si="70"/>
        <v>0</v>
      </c>
      <c r="AP269" s="5">
        <f t="shared" si="71"/>
        <v>0</v>
      </c>
      <c r="AQ269" s="5">
        <f t="shared" si="72"/>
        <v>0</v>
      </c>
    </row>
    <row r="270" spans="1:43" x14ac:dyDescent="0.3">
      <c r="A270" s="71">
        <v>11402</v>
      </c>
      <c r="B270" s="73" t="s">
        <v>415</v>
      </c>
      <c r="C270" s="72">
        <v>1</v>
      </c>
      <c r="D270" s="72">
        <v>3</v>
      </c>
      <c r="E270" s="72">
        <v>5</v>
      </c>
      <c r="F270" s="72">
        <v>2</v>
      </c>
      <c r="G270" s="72">
        <v>2</v>
      </c>
      <c r="H270" s="72">
        <v>4</v>
      </c>
      <c r="I270" s="72">
        <v>0</v>
      </c>
      <c r="J270" s="72">
        <v>1</v>
      </c>
      <c r="K270" s="72">
        <v>1</v>
      </c>
      <c r="L270" s="72">
        <f t="shared" si="73"/>
        <v>9</v>
      </c>
      <c r="M270" s="72">
        <f t="shared" si="74"/>
        <v>10</v>
      </c>
      <c r="N270" s="111">
        <f t="shared" si="75"/>
        <v>0.9</v>
      </c>
      <c r="Q270" s="5">
        <f t="shared" si="65"/>
        <v>0</v>
      </c>
      <c r="R270" s="5">
        <v>11402</v>
      </c>
      <c r="S270" s="5" t="s">
        <v>415</v>
      </c>
      <c r="T270" s="5">
        <v>1</v>
      </c>
      <c r="U270" s="5">
        <v>0</v>
      </c>
      <c r="V270" s="5">
        <v>1</v>
      </c>
      <c r="W270" s="5">
        <v>3</v>
      </c>
      <c r="X270" s="5">
        <v>2</v>
      </c>
      <c r="Y270" s="5">
        <v>0</v>
      </c>
      <c r="Z270" s="5">
        <v>0</v>
      </c>
      <c r="AA270" s="5">
        <v>2</v>
      </c>
      <c r="AB270" s="5">
        <v>0</v>
      </c>
      <c r="AC270" s="5">
        <v>0</v>
      </c>
      <c r="AD270" s="5">
        <v>0</v>
      </c>
      <c r="AE270" s="5">
        <v>1</v>
      </c>
      <c r="AF270" s="5">
        <f t="shared" si="66"/>
        <v>4</v>
      </c>
      <c r="AG270" s="5">
        <f t="shared" si="67"/>
        <v>4</v>
      </c>
      <c r="AH270" s="5">
        <f t="shared" si="68"/>
        <v>1</v>
      </c>
      <c r="AI270" s="5">
        <f t="shared" si="76"/>
        <v>5</v>
      </c>
      <c r="AJ270" s="5">
        <f t="shared" si="77"/>
        <v>4</v>
      </c>
      <c r="AK270" s="5">
        <f t="shared" si="78"/>
        <v>1</v>
      </c>
      <c r="AL270" s="5">
        <f t="shared" si="79"/>
        <v>9</v>
      </c>
      <c r="AM270" s="5">
        <f t="shared" si="80"/>
        <v>10</v>
      </c>
      <c r="AN270" s="5">
        <f t="shared" si="69"/>
        <v>0</v>
      </c>
      <c r="AO270" s="5">
        <f t="shared" si="70"/>
        <v>0</v>
      </c>
      <c r="AP270" s="5">
        <f t="shared" si="71"/>
        <v>0</v>
      </c>
      <c r="AQ270" s="5">
        <f t="shared" si="72"/>
        <v>0</v>
      </c>
    </row>
    <row r="271" spans="1:43" x14ac:dyDescent="0.3">
      <c r="A271" s="71">
        <v>12101</v>
      </c>
      <c r="B271" s="73" t="s">
        <v>193</v>
      </c>
      <c r="C271" s="72">
        <v>3</v>
      </c>
      <c r="D271" s="72">
        <v>18</v>
      </c>
      <c r="E271" s="72">
        <v>23</v>
      </c>
      <c r="F271" s="72">
        <v>1</v>
      </c>
      <c r="G271" s="72">
        <v>30</v>
      </c>
      <c r="H271" s="72">
        <v>32</v>
      </c>
      <c r="I271" s="72">
        <v>3</v>
      </c>
      <c r="J271" s="72">
        <v>20</v>
      </c>
      <c r="K271" s="72">
        <v>23</v>
      </c>
      <c r="L271" s="72">
        <f t="shared" si="73"/>
        <v>75</v>
      </c>
      <c r="M271" s="72">
        <f t="shared" si="74"/>
        <v>78</v>
      </c>
      <c r="N271" s="111">
        <f t="shared" si="75"/>
        <v>0.96153846153846156</v>
      </c>
      <c r="Q271" s="5">
        <f t="shared" si="65"/>
        <v>0</v>
      </c>
      <c r="R271" s="5">
        <v>12101</v>
      </c>
      <c r="S271" s="5" t="s">
        <v>193</v>
      </c>
      <c r="T271" s="5">
        <v>3</v>
      </c>
      <c r="U271" s="5">
        <v>0</v>
      </c>
      <c r="V271" s="5">
        <v>2</v>
      </c>
      <c r="W271" s="5">
        <v>18</v>
      </c>
      <c r="X271" s="5">
        <v>1</v>
      </c>
      <c r="Y271" s="5">
        <v>0</v>
      </c>
      <c r="Z271" s="5">
        <v>1</v>
      </c>
      <c r="AA271" s="5">
        <v>30</v>
      </c>
      <c r="AB271" s="5">
        <v>3</v>
      </c>
      <c r="AC271" s="5">
        <v>0</v>
      </c>
      <c r="AD271" s="5">
        <v>0</v>
      </c>
      <c r="AE271" s="5">
        <v>20</v>
      </c>
      <c r="AF271" s="5">
        <f t="shared" si="66"/>
        <v>21</v>
      </c>
      <c r="AG271" s="5">
        <f t="shared" si="67"/>
        <v>31</v>
      </c>
      <c r="AH271" s="5">
        <f t="shared" si="68"/>
        <v>23</v>
      </c>
      <c r="AI271" s="5">
        <f t="shared" si="76"/>
        <v>23</v>
      </c>
      <c r="AJ271" s="5">
        <f t="shared" si="77"/>
        <v>32</v>
      </c>
      <c r="AK271" s="5">
        <f t="shared" si="78"/>
        <v>23</v>
      </c>
      <c r="AL271" s="5">
        <f t="shared" si="79"/>
        <v>75</v>
      </c>
      <c r="AM271" s="5">
        <f t="shared" si="80"/>
        <v>78</v>
      </c>
      <c r="AN271" s="5">
        <f t="shared" si="69"/>
        <v>0</v>
      </c>
      <c r="AO271" s="5">
        <f t="shared" si="70"/>
        <v>0</v>
      </c>
      <c r="AP271" s="5">
        <f t="shared" si="71"/>
        <v>0</v>
      </c>
      <c r="AQ271" s="5">
        <f t="shared" si="72"/>
        <v>0</v>
      </c>
    </row>
    <row r="272" spans="1:43" x14ac:dyDescent="0.3">
      <c r="A272" s="71">
        <v>12102</v>
      </c>
      <c r="B272" s="72" t="s">
        <v>194</v>
      </c>
      <c r="C272" s="72">
        <v>1</v>
      </c>
      <c r="D272" s="72">
        <v>2</v>
      </c>
      <c r="E272" s="72">
        <v>3</v>
      </c>
      <c r="F272" s="72">
        <v>1</v>
      </c>
      <c r="G272" s="72">
        <v>2</v>
      </c>
      <c r="H272" s="72">
        <v>3</v>
      </c>
      <c r="I272" s="72">
        <v>1</v>
      </c>
      <c r="J272" s="72">
        <v>1</v>
      </c>
      <c r="K272" s="72">
        <v>2</v>
      </c>
      <c r="L272" s="72">
        <f t="shared" si="73"/>
        <v>8</v>
      </c>
      <c r="M272" s="72">
        <f t="shared" si="74"/>
        <v>8</v>
      </c>
      <c r="N272" s="111">
        <f t="shared" si="75"/>
        <v>1</v>
      </c>
      <c r="Q272" s="5">
        <f t="shared" si="65"/>
        <v>0</v>
      </c>
      <c r="R272" s="5">
        <v>12102</v>
      </c>
      <c r="S272" s="5" t="s">
        <v>194</v>
      </c>
      <c r="T272" s="5">
        <v>1</v>
      </c>
      <c r="U272" s="5">
        <v>0</v>
      </c>
      <c r="V272" s="5">
        <v>0</v>
      </c>
      <c r="W272" s="5">
        <v>2</v>
      </c>
      <c r="X272" s="5">
        <v>1</v>
      </c>
      <c r="Y272" s="5">
        <v>0</v>
      </c>
      <c r="Z272" s="5">
        <v>0</v>
      </c>
      <c r="AA272" s="5">
        <v>2</v>
      </c>
      <c r="AB272" s="5">
        <v>1</v>
      </c>
      <c r="AC272" s="5">
        <v>0</v>
      </c>
      <c r="AD272" s="5">
        <v>0</v>
      </c>
      <c r="AE272" s="5">
        <v>1</v>
      </c>
      <c r="AF272" s="5">
        <f t="shared" si="66"/>
        <v>3</v>
      </c>
      <c r="AG272" s="5">
        <f t="shared" si="67"/>
        <v>3</v>
      </c>
      <c r="AH272" s="5">
        <f t="shared" si="68"/>
        <v>2</v>
      </c>
      <c r="AI272" s="5">
        <f t="shared" si="76"/>
        <v>3</v>
      </c>
      <c r="AJ272" s="5">
        <f t="shared" si="77"/>
        <v>3</v>
      </c>
      <c r="AK272" s="5">
        <f t="shared" si="78"/>
        <v>2</v>
      </c>
      <c r="AL272" s="5">
        <f t="shared" si="79"/>
        <v>8</v>
      </c>
      <c r="AM272" s="5">
        <f t="shared" si="80"/>
        <v>8</v>
      </c>
      <c r="AN272" s="5">
        <f t="shared" si="69"/>
        <v>0</v>
      </c>
      <c r="AO272" s="5">
        <f t="shared" si="70"/>
        <v>0</v>
      </c>
      <c r="AP272" s="5">
        <f t="shared" si="71"/>
        <v>0</v>
      </c>
      <c r="AQ272" s="5">
        <f t="shared" si="72"/>
        <v>0</v>
      </c>
    </row>
    <row r="273" spans="1:43" x14ac:dyDescent="0.3">
      <c r="A273" s="71">
        <v>12103</v>
      </c>
      <c r="B273" s="73" t="s">
        <v>414</v>
      </c>
      <c r="C273" s="72">
        <v>0</v>
      </c>
      <c r="D273" s="72">
        <v>1</v>
      </c>
      <c r="E273" s="72">
        <v>1</v>
      </c>
      <c r="F273" s="72">
        <v>0</v>
      </c>
      <c r="G273" s="72">
        <v>3</v>
      </c>
      <c r="H273" s="72">
        <v>3</v>
      </c>
      <c r="I273" s="72">
        <v>0</v>
      </c>
      <c r="J273" s="72">
        <v>0</v>
      </c>
      <c r="K273" s="72">
        <v>0</v>
      </c>
      <c r="L273" s="72">
        <f t="shared" si="73"/>
        <v>4</v>
      </c>
      <c r="M273" s="72">
        <f t="shared" si="74"/>
        <v>4</v>
      </c>
      <c r="N273" s="111">
        <f t="shared" si="75"/>
        <v>1</v>
      </c>
      <c r="Q273" s="5">
        <f t="shared" si="65"/>
        <v>0</v>
      </c>
      <c r="R273" s="5">
        <v>12103</v>
      </c>
      <c r="S273" s="5" t="s">
        <v>414</v>
      </c>
      <c r="T273" s="5">
        <v>0</v>
      </c>
      <c r="U273" s="5">
        <v>0</v>
      </c>
      <c r="V273" s="5">
        <v>0</v>
      </c>
      <c r="W273" s="5">
        <v>1</v>
      </c>
      <c r="X273" s="5">
        <v>0</v>
      </c>
      <c r="Y273" s="5">
        <v>0</v>
      </c>
      <c r="Z273" s="5">
        <v>0</v>
      </c>
      <c r="AA273" s="5">
        <v>3</v>
      </c>
      <c r="AB273" s="5">
        <v>0</v>
      </c>
      <c r="AC273" s="5">
        <v>0</v>
      </c>
      <c r="AD273" s="5">
        <v>0</v>
      </c>
      <c r="AE273" s="5">
        <v>0</v>
      </c>
      <c r="AF273" s="5">
        <f t="shared" si="66"/>
        <v>1</v>
      </c>
      <c r="AG273" s="5">
        <f t="shared" si="67"/>
        <v>3</v>
      </c>
      <c r="AH273" s="5">
        <f t="shared" si="68"/>
        <v>0</v>
      </c>
      <c r="AI273" s="5">
        <f t="shared" si="76"/>
        <v>1</v>
      </c>
      <c r="AJ273" s="5">
        <f t="shared" si="77"/>
        <v>3</v>
      </c>
      <c r="AK273" s="5">
        <f t="shared" si="78"/>
        <v>0</v>
      </c>
      <c r="AL273" s="5">
        <f t="shared" si="79"/>
        <v>4</v>
      </c>
      <c r="AM273" s="5">
        <f t="shared" si="80"/>
        <v>4</v>
      </c>
      <c r="AN273" s="5">
        <f t="shared" si="69"/>
        <v>0</v>
      </c>
      <c r="AO273" s="5">
        <f t="shared" si="70"/>
        <v>0</v>
      </c>
      <c r="AP273" s="5">
        <f t="shared" si="71"/>
        <v>0</v>
      </c>
      <c r="AQ273" s="5">
        <f t="shared" si="72"/>
        <v>0</v>
      </c>
    </row>
    <row r="274" spans="1:43" x14ac:dyDescent="0.3">
      <c r="A274" s="71">
        <v>12104</v>
      </c>
      <c r="B274" s="73" t="s">
        <v>334</v>
      </c>
      <c r="C274" s="72">
        <v>3</v>
      </c>
      <c r="D274" s="72">
        <v>0</v>
      </c>
      <c r="E274" s="72">
        <v>3</v>
      </c>
      <c r="F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f t="shared" si="73"/>
        <v>3</v>
      </c>
      <c r="M274" s="72">
        <f t="shared" si="74"/>
        <v>3</v>
      </c>
      <c r="N274" s="111">
        <f t="shared" si="75"/>
        <v>1</v>
      </c>
      <c r="Q274" s="5">
        <f t="shared" si="65"/>
        <v>0</v>
      </c>
      <c r="R274" s="5">
        <v>12104</v>
      </c>
      <c r="S274" s="5" t="s">
        <v>334</v>
      </c>
      <c r="T274" s="5">
        <v>3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f t="shared" si="66"/>
        <v>3</v>
      </c>
      <c r="AG274" s="5">
        <f t="shared" si="67"/>
        <v>0</v>
      </c>
      <c r="AH274" s="5">
        <f t="shared" si="68"/>
        <v>0</v>
      </c>
      <c r="AI274" s="5">
        <f t="shared" si="76"/>
        <v>3</v>
      </c>
      <c r="AJ274" s="5">
        <f t="shared" si="77"/>
        <v>0</v>
      </c>
      <c r="AK274" s="5">
        <f t="shared" si="78"/>
        <v>0</v>
      </c>
      <c r="AL274" s="5">
        <f t="shared" si="79"/>
        <v>3</v>
      </c>
      <c r="AM274" s="5">
        <f t="shared" si="80"/>
        <v>3</v>
      </c>
      <c r="AN274" s="5">
        <f t="shared" si="69"/>
        <v>0</v>
      </c>
      <c r="AO274" s="5">
        <f t="shared" si="70"/>
        <v>0</v>
      </c>
      <c r="AP274" s="5">
        <f t="shared" si="71"/>
        <v>0</v>
      </c>
      <c r="AQ274" s="5">
        <f t="shared" si="72"/>
        <v>0</v>
      </c>
    </row>
    <row r="275" spans="1:43" x14ac:dyDescent="0.3">
      <c r="A275" s="71">
        <v>12201</v>
      </c>
      <c r="B275" s="73" t="s">
        <v>43</v>
      </c>
      <c r="C275" s="72">
        <v>5</v>
      </c>
      <c r="D275" s="72">
        <v>1</v>
      </c>
      <c r="E275" s="72">
        <v>11</v>
      </c>
      <c r="F275" s="72">
        <v>3</v>
      </c>
      <c r="G275" s="72">
        <v>0</v>
      </c>
      <c r="H275" s="72">
        <v>3</v>
      </c>
      <c r="I275" s="72">
        <v>0</v>
      </c>
      <c r="J275" s="72">
        <v>0</v>
      </c>
      <c r="K275" s="72">
        <v>1</v>
      </c>
      <c r="L275" s="72">
        <f t="shared" si="73"/>
        <v>9</v>
      </c>
      <c r="M275" s="72">
        <f t="shared" si="74"/>
        <v>15</v>
      </c>
      <c r="N275" s="111">
        <f t="shared" si="75"/>
        <v>0.6</v>
      </c>
      <c r="Q275" s="5">
        <f t="shared" si="65"/>
        <v>0</v>
      </c>
      <c r="R275" s="5">
        <v>12201</v>
      </c>
      <c r="S275" s="5" t="s">
        <v>43</v>
      </c>
      <c r="T275" s="5">
        <v>5</v>
      </c>
      <c r="U275" s="5">
        <v>0</v>
      </c>
      <c r="V275" s="5">
        <v>5</v>
      </c>
      <c r="W275" s="5">
        <v>1</v>
      </c>
      <c r="X275" s="5">
        <v>3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1</v>
      </c>
      <c r="AE275" s="5">
        <v>0</v>
      </c>
      <c r="AF275" s="5">
        <f t="shared" si="66"/>
        <v>6</v>
      </c>
      <c r="AG275" s="5">
        <f t="shared" si="67"/>
        <v>3</v>
      </c>
      <c r="AH275" s="5">
        <f t="shared" si="68"/>
        <v>0</v>
      </c>
      <c r="AI275" s="5">
        <f t="shared" si="76"/>
        <v>11</v>
      </c>
      <c r="AJ275" s="5">
        <f t="shared" si="77"/>
        <v>3</v>
      </c>
      <c r="AK275" s="5">
        <f t="shared" si="78"/>
        <v>1</v>
      </c>
      <c r="AL275" s="5">
        <f t="shared" si="79"/>
        <v>9</v>
      </c>
      <c r="AM275" s="5">
        <f t="shared" si="80"/>
        <v>15</v>
      </c>
      <c r="AN275" s="5">
        <f t="shared" si="69"/>
        <v>0</v>
      </c>
      <c r="AO275" s="5">
        <f t="shared" si="70"/>
        <v>0</v>
      </c>
      <c r="AP275" s="5">
        <f t="shared" si="71"/>
        <v>0</v>
      </c>
      <c r="AQ275" s="5">
        <f t="shared" si="72"/>
        <v>0</v>
      </c>
    </row>
    <row r="276" spans="1:43" x14ac:dyDescent="0.3">
      <c r="A276" s="71">
        <v>12301</v>
      </c>
      <c r="B276" s="73" t="s">
        <v>195</v>
      </c>
      <c r="C276" s="72">
        <v>3</v>
      </c>
      <c r="D276" s="72">
        <v>1</v>
      </c>
      <c r="E276" s="72">
        <v>4</v>
      </c>
      <c r="F276" s="72">
        <v>0</v>
      </c>
      <c r="G276" s="72">
        <v>2</v>
      </c>
      <c r="H276" s="72">
        <v>3</v>
      </c>
      <c r="I276" s="72">
        <v>2</v>
      </c>
      <c r="J276" s="72">
        <v>2</v>
      </c>
      <c r="K276" s="72">
        <v>5</v>
      </c>
      <c r="L276" s="72">
        <f t="shared" si="73"/>
        <v>10</v>
      </c>
      <c r="M276" s="72">
        <f t="shared" si="74"/>
        <v>12</v>
      </c>
      <c r="N276" s="111">
        <f t="shared" si="75"/>
        <v>0.83333333333333337</v>
      </c>
      <c r="Q276" s="5">
        <f t="shared" si="65"/>
        <v>0</v>
      </c>
      <c r="R276" s="5">
        <v>12301</v>
      </c>
      <c r="S276" s="5" t="s">
        <v>195</v>
      </c>
      <c r="T276" s="5">
        <v>3</v>
      </c>
      <c r="U276" s="5">
        <v>0</v>
      </c>
      <c r="V276" s="5">
        <v>0</v>
      </c>
      <c r="W276" s="5">
        <v>1</v>
      </c>
      <c r="X276" s="5">
        <v>0</v>
      </c>
      <c r="Y276" s="5">
        <v>0</v>
      </c>
      <c r="Z276" s="5">
        <v>1</v>
      </c>
      <c r="AA276" s="5">
        <v>2</v>
      </c>
      <c r="AB276" s="5">
        <v>2</v>
      </c>
      <c r="AC276" s="5">
        <v>0</v>
      </c>
      <c r="AD276" s="5">
        <v>1</v>
      </c>
      <c r="AE276" s="5">
        <v>2</v>
      </c>
      <c r="AF276" s="5">
        <f t="shared" si="66"/>
        <v>4</v>
      </c>
      <c r="AG276" s="5">
        <f t="shared" si="67"/>
        <v>2</v>
      </c>
      <c r="AH276" s="5">
        <f t="shared" si="68"/>
        <v>4</v>
      </c>
      <c r="AI276" s="5">
        <f t="shared" si="76"/>
        <v>4</v>
      </c>
      <c r="AJ276" s="5">
        <f t="shared" si="77"/>
        <v>3</v>
      </c>
      <c r="AK276" s="5">
        <f t="shared" si="78"/>
        <v>5</v>
      </c>
      <c r="AL276" s="5">
        <f t="shared" si="79"/>
        <v>10</v>
      </c>
      <c r="AM276" s="5">
        <f t="shared" si="80"/>
        <v>12</v>
      </c>
      <c r="AN276" s="5">
        <f t="shared" si="69"/>
        <v>0</v>
      </c>
      <c r="AO276" s="5">
        <f t="shared" si="70"/>
        <v>0</v>
      </c>
      <c r="AP276" s="5">
        <f t="shared" si="71"/>
        <v>0</v>
      </c>
      <c r="AQ276" s="5">
        <f t="shared" si="72"/>
        <v>0</v>
      </c>
    </row>
    <row r="277" spans="1:43" x14ac:dyDescent="0.3">
      <c r="A277" s="71">
        <v>12302</v>
      </c>
      <c r="B277" s="72" t="s">
        <v>335</v>
      </c>
      <c r="C277" s="72">
        <v>2</v>
      </c>
      <c r="D277" s="72">
        <v>2</v>
      </c>
      <c r="E277" s="72">
        <v>4</v>
      </c>
      <c r="F277" s="72">
        <v>0</v>
      </c>
      <c r="G277" s="72">
        <v>2</v>
      </c>
      <c r="H277" s="72">
        <v>2</v>
      </c>
      <c r="I277" s="72">
        <v>0</v>
      </c>
      <c r="J277" s="72">
        <v>0</v>
      </c>
      <c r="K277" s="72">
        <v>0</v>
      </c>
      <c r="L277" s="72">
        <f t="shared" si="73"/>
        <v>6</v>
      </c>
      <c r="M277" s="72">
        <f t="shared" si="74"/>
        <v>6</v>
      </c>
      <c r="N277" s="111">
        <f t="shared" si="75"/>
        <v>1</v>
      </c>
      <c r="Q277" s="5">
        <f t="shared" si="65"/>
        <v>0</v>
      </c>
      <c r="R277" s="5">
        <v>12302</v>
      </c>
      <c r="S277" s="5" t="s">
        <v>335</v>
      </c>
      <c r="T277" s="5">
        <v>2</v>
      </c>
      <c r="U277" s="5">
        <v>0</v>
      </c>
      <c r="V277" s="5">
        <v>0</v>
      </c>
      <c r="W277" s="5">
        <v>2</v>
      </c>
      <c r="X277" s="5">
        <v>0</v>
      </c>
      <c r="Y277" s="5">
        <v>0</v>
      </c>
      <c r="Z277" s="5">
        <v>0</v>
      </c>
      <c r="AA277" s="5">
        <v>2</v>
      </c>
      <c r="AB277" s="5">
        <v>0</v>
      </c>
      <c r="AC277" s="5">
        <v>0</v>
      </c>
      <c r="AD277" s="5">
        <v>0</v>
      </c>
      <c r="AE277" s="5">
        <v>0</v>
      </c>
      <c r="AF277" s="5">
        <f t="shared" si="66"/>
        <v>4</v>
      </c>
      <c r="AG277" s="5">
        <f t="shared" si="67"/>
        <v>2</v>
      </c>
      <c r="AH277" s="5">
        <f t="shared" si="68"/>
        <v>0</v>
      </c>
      <c r="AI277" s="5">
        <f t="shared" si="76"/>
        <v>4</v>
      </c>
      <c r="AJ277" s="5">
        <f t="shared" si="77"/>
        <v>2</v>
      </c>
      <c r="AK277" s="5">
        <f t="shared" si="78"/>
        <v>0</v>
      </c>
      <c r="AL277" s="5">
        <f t="shared" si="79"/>
        <v>6</v>
      </c>
      <c r="AM277" s="5">
        <f t="shared" si="80"/>
        <v>6</v>
      </c>
      <c r="AN277" s="5">
        <f t="shared" si="69"/>
        <v>0</v>
      </c>
      <c r="AO277" s="5">
        <f t="shared" si="70"/>
        <v>0</v>
      </c>
      <c r="AP277" s="5">
        <f t="shared" si="71"/>
        <v>0</v>
      </c>
      <c r="AQ277" s="5">
        <f t="shared" si="72"/>
        <v>0</v>
      </c>
    </row>
    <row r="278" spans="1:43" x14ac:dyDescent="0.3">
      <c r="A278" s="71">
        <v>12303</v>
      </c>
      <c r="B278" s="75" t="s">
        <v>336</v>
      </c>
      <c r="C278" s="72">
        <v>0</v>
      </c>
      <c r="D278" s="72">
        <v>0</v>
      </c>
      <c r="E278" s="72">
        <v>0</v>
      </c>
      <c r="F278" s="72">
        <v>1</v>
      </c>
      <c r="G278" s="72">
        <v>0</v>
      </c>
      <c r="H278" s="72">
        <v>1</v>
      </c>
      <c r="I278" s="72">
        <v>0</v>
      </c>
      <c r="J278" s="72">
        <v>0</v>
      </c>
      <c r="K278" s="72">
        <v>0</v>
      </c>
      <c r="L278" s="72">
        <f t="shared" si="73"/>
        <v>1</v>
      </c>
      <c r="M278" s="72">
        <f t="shared" si="74"/>
        <v>1</v>
      </c>
      <c r="N278" s="111">
        <f t="shared" si="75"/>
        <v>1</v>
      </c>
      <c r="Q278" s="5">
        <f t="shared" si="65"/>
        <v>0</v>
      </c>
      <c r="R278" s="5">
        <v>12303</v>
      </c>
      <c r="S278" s="5" t="s">
        <v>336</v>
      </c>
      <c r="T278" s="5">
        <v>0</v>
      </c>
      <c r="U278" s="5">
        <v>0</v>
      </c>
      <c r="V278" s="5">
        <v>0</v>
      </c>
      <c r="W278" s="5">
        <v>0</v>
      </c>
      <c r="X278" s="5">
        <v>1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f t="shared" si="66"/>
        <v>0</v>
      </c>
      <c r="AG278" s="5">
        <f t="shared" si="67"/>
        <v>1</v>
      </c>
      <c r="AH278" s="5">
        <f t="shared" si="68"/>
        <v>0</v>
      </c>
      <c r="AI278" s="5">
        <f t="shared" si="76"/>
        <v>0</v>
      </c>
      <c r="AJ278" s="5">
        <f t="shared" si="77"/>
        <v>1</v>
      </c>
      <c r="AK278" s="5">
        <f t="shared" si="78"/>
        <v>0</v>
      </c>
      <c r="AL278" s="5">
        <f t="shared" si="79"/>
        <v>1</v>
      </c>
      <c r="AM278" s="5">
        <f t="shared" si="80"/>
        <v>1</v>
      </c>
      <c r="AN278" s="5">
        <f t="shared" si="69"/>
        <v>0</v>
      </c>
      <c r="AO278" s="5">
        <f t="shared" si="70"/>
        <v>0</v>
      </c>
      <c r="AP278" s="5">
        <f t="shared" si="71"/>
        <v>0</v>
      </c>
      <c r="AQ278" s="5">
        <f t="shared" si="72"/>
        <v>0</v>
      </c>
    </row>
    <row r="279" spans="1:43" x14ac:dyDescent="0.3">
      <c r="A279" s="71">
        <v>12401</v>
      </c>
      <c r="B279" s="73" t="s">
        <v>337</v>
      </c>
      <c r="C279" s="72">
        <v>6</v>
      </c>
      <c r="D279" s="72">
        <v>15</v>
      </c>
      <c r="E279" s="72">
        <v>22</v>
      </c>
      <c r="F279" s="72">
        <v>4</v>
      </c>
      <c r="G279" s="72">
        <v>18</v>
      </c>
      <c r="H279" s="72">
        <v>22</v>
      </c>
      <c r="I279" s="72">
        <v>5</v>
      </c>
      <c r="J279" s="72">
        <v>13</v>
      </c>
      <c r="K279" s="72">
        <v>18</v>
      </c>
      <c r="L279" s="72">
        <f t="shared" si="73"/>
        <v>61</v>
      </c>
      <c r="M279" s="72">
        <f t="shared" si="74"/>
        <v>62</v>
      </c>
      <c r="N279" s="111">
        <f t="shared" si="75"/>
        <v>0.9838709677419355</v>
      </c>
      <c r="Q279" s="5">
        <f t="shared" si="65"/>
        <v>0</v>
      </c>
      <c r="R279" s="5">
        <v>12401</v>
      </c>
      <c r="S279" s="5" t="s">
        <v>337</v>
      </c>
      <c r="T279" s="5">
        <v>6</v>
      </c>
      <c r="U279" s="5">
        <v>0</v>
      </c>
      <c r="V279" s="5">
        <v>1</v>
      </c>
      <c r="W279" s="5">
        <v>15</v>
      </c>
      <c r="X279" s="5">
        <v>4</v>
      </c>
      <c r="Y279" s="5">
        <v>0</v>
      </c>
      <c r="Z279" s="5">
        <v>0</v>
      </c>
      <c r="AA279" s="5">
        <v>18</v>
      </c>
      <c r="AB279" s="5">
        <v>5</v>
      </c>
      <c r="AC279" s="5">
        <v>0</v>
      </c>
      <c r="AD279" s="5">
        <v>0</v>
      </c>
      <c r="AE279" s="5">
        <v>13</v>
      </c>
      <c r="AF279" s="5">
        <f t="shared" si="66"/>
        <v>21</v>
      </c>
      <c r="AG279" s="5">
        <f t="shared" si="67"/>
        <v>22</v>
      </c>
      <c r="AH279" s="5">
        <f t="shared" si="68"/>
        <v>18</v>
      </c>
      <c r="AI279" s="5">
        <f t="shared" si="76"/>
        <v>22</v>
      </c>
      <c r="AJ279" s="5">
        <f t="shared" si="77"/>
        <v>22</v>
      </c>
      <c r="AK279" s="5">
        <f t="shared" si="78"/>
        <v>18</v>
      </c>
      <c r="AL279" s="5">
        <f t="shared" si="79"/>
        <v>61</v>
      </c>
      <c r="AM279" s="5">
        <f t="shared" si="80"/>
        <v>62</v>
      </c>
      <c r="AN279" s="5">
        <f t="shared" si="69"/>
        <v>0</v>
      </c>
      <c r="AO279" s="5">
        <f t="shared" si="70"/>
        <v>0</v>
      </c>
      <c r="AP279" s="5">
        <f t="shared" si="71"/>
        <v>0</v>
      </c>
      <c r="AQ279" s="5">
        <f t="shared" si="72"/>
        <v>0</v>
      </c>
    </row>
    <row r="280" spans="1:43" x14ac:dyDescent="0.3">
      <c r="A280" s="71">
        <v>12402</v>
      </c>
      <c r="B280" s="73" t="s">
        <v>338</v>
      </c>
      <c r="C280" s="72">
        <v>0</v>
      </c>
      <c r="D280" s="72">
        <v>2</v>
      </c>
      <c r="E280" s="72">
        <v>2</v>
      </c>
      <c r="F280" s="72">
        <v>0</v>
      </c>
      <c r="G280" s="72">
        <v>2</v>
      </c>
      <c r="H280" s="72">
        <v>2</v>
      </c>
      <c r="I280" s="72">
        <v>0</v>
      </c>
      <c r="J280" s="72">
        <v>1</v>
      </c>
      <c r="K280" s="72">
        <v>1</v>
      </c>
      <c r="L280" s="72">
        <f t="shared" si="73"/>
        <v>5</v>
      </c>
      <c r="M280" s="72">
        <f t="shared" si="74"/>
        <v>5</v>
      </c>
      <c r="N280" s="111">
        <f t="shared" si="75"/>
        <v>1</v>
      </c>
      <c r="Q280" s="5">
        <f t="shared" si="65"/>
        <v>0</v>
      </c>
      <c r="R280" s="5">
        <v>12402</v>
      </c>
      <c r="S280" s="5" t="s">
        <v>338</v>
      </c>
      <c r="T280" s="5">
        <v>0</v>
      </c>
      <c r="U280" s="5">
        <v>0</v>
      </c>
      <c r="V280" s="5">
        <v>0</v>
      </c>
      <c r="W280" s="5">
        <v>2</v>
      </c>
      <c r="X280" s="5">
        <v>0</v>
      </c>
      <c r="Y280" s="5">
        <v>0</v>
      </c>
      <c r="Z280" s="5">
        <v>0</v>
      </c>
      <c r="AA280" s="5">
        <v>2</v>
      </c>
      <c r="AB280" s="5">
        <v>0</v>
      </c>
      <c r="AC280" s="5">
        <v>0</v>
      </c>
      <c r="AD280" s="5">
        <v>0</v>
      </c>
      <c r="AE280" s="5">
        <v>1</v>
      </c>
      <c r="AF280" s="5">
        <f t="shared" si="66"/>
        <v>2</v>
      </c>
      <c r="AG280" s="5">
        <f t="shared" si="67"/>
        <v>2</v>
      </c>
      <c r="AH280" s="5">
        <f t="shared" si="68"/>
        <v>1</v>
      </c>
      <c r="AI280" s="5">
        <f t="shared" si="76"/>
        <v>2</v>
      </c>
      <c r="AJ280" s="5">
        <f t="shared" si="77"/>
        <v>2</v>
      </c>
      <c r="AK280" s="5">
        <f t="shared" si="78"/>
        <v>1</v>
      </c>
      <c r="AL280" s="5">
        <f t="shared" si="79"/>
        <v>5</v>
      </c>
      <c r="AM280" s="5">
        <f t="shared" si="80"/>
        <v>5</v>
      </c>
      <c r="AN280" s="5">
        <f t="shared" si="69"/>
        <v>0</v>
      </c>
      <c r="AO280" s="5">
        <f t="shared" si="70"/>
        <v>0</v>
      </c>
      <c r="AP280" s="5">
        <f t="shared" si="71"/>
        <v>0</v>
      </c>
      <c r="AQ280" s="5">
        <f t="shared" si="72"/>
        <v>0</v>
      </c>
    </row>
    <row r="281" spans="1:43" x14ac:dyDescent="0.3">
      <c r="A281" s="71">
        <v>13101</v>
      </c>
      <c r="B281" s="75" t="s">
        <v>213</v>
      </c>
      <c r="C281" s="72">
        <v>10</v>
      </c>
      <c r="D281" s="72">
        <v>8</v>
      </c>
      <c r="E281" s="72">
        <v>20</v>
      </c>
      <c r="F281" s="72">
        <v>8</v>
      </c>
      <c r="G281" s="72">
        <v>9</v>
      </c>
      <c r="H281" s="72">
        <v>18</v>
      </c>
      <c r="I281" s="72">
        <v>6</v>
      </c>
      <c r="J281" s="72">
        <v>6</v>
      </c>
      <c r="K281" s="72">
        <v>12</v>
      </c>
      <c r="L281" s="72">
        <f t="shared" si="73"/>
        <v>47</v>
      </c>
      <c r="M281" s="72">
        <f t="shared" si="74"/>
        <v>50</v>
      </c>
      <c r="N281" s="111">
        <f t="shared" si="75"/>
        <v>0.94</v>
      </c>
      <c r="Q281" s="5">
        <f t="shared" si="65"/>
        <v>0</v>
      </c>
      <c r="R281" s="5">
        <v>13101</v>
      </c>
      <c r="S281" s="5" t="s">
        <v>213</v>
      </c>
      <c r="T281" s="5">
        <v>10</v>
      </c>
      <c r="U281" s="5">
        <v>0</v>
      </c>
      <c r="V281" s="5">
        <v>2</v>
      </c>
      <c r="W281" s="5">
        <v>8</v>
      </c>
      <c r="X281" s="5">
        <v>8</v>
      </c>
      <c r="Y281" s="5">
        <v>0</v>
      </c>
      <c r="Z281" s="5">
        <v>1</v>
      </c>
      <c r="AA281" s="5">
        <v>9</v>
      </c>
      <c r="AB281" s="5">
        <v>6</v>
      </c>
      <c r="AC281" s="5">
        <v>0</v>
      </c>
      <c r="AD281" s="5">
        <v>0</v>
      </c>
      <c r="AE281" s="5">
        <v>6</v>
      </c>
      <c r="AF281" s="5">
        <f t="shared" si="66"/>
        <v>18</v>
      </c>
      <c r="AG281" s="5">
        <f t="shared" si="67"/>
        <v>17</v>
      </c>
      <c r="AH281" s="5">
        <f t="shared" si="68"/>
        <v>12</v>
      </c>
      <c r="AI281" s="5">
        <f t="shared" si="76"/>
        <v>20</v>
      </c>
      <c r="AJ281" s="5">
        <f t="shared" si="77"/>
        <v>18</v>
      </c>
      <c r="AK281" s="5">
        <f t="shared" si="78"/>
        <v>12</v>
      </c>
      <c r="AL281" s="5">
        <f t="shared" si="79"/>
        <v>47</v>
      </c>
      <c r="AM281" s="5">
        <f t="shared" si="80"/>
        <v>50</v>
      </c>
      <c r="AN281" s="5">
        <f t="shared" si="69"/>
        <v>0</v>
      </c>
      <c r="AO281" s="5">
        <f t="shared" si="70"/>
        <v>0</v>
      </c>
      <c r="AP281" s="5">
        <f t="shared" si="71"/>
        <v>0</v>
      </c>
      <c r="AQ281" s="5">
        <f t="shared" si="72"/>
        <v>0</v>
      </c>
    </row>
    <row r="282" spans="1:43" x14ac:dyDescent="0.3">
      <c r="A282" s="71">
        <v>13102</v>
      </c>
      <c r="B282" s="75" t="s">
        <v>98</v>
      </c>
      <c r="C282" s="72">
        <v>0</v>
      </c>
      <c r="D282" s="72">
        <v>5</v>
      </c>
      <c r="E282" s="72">
        <v>5</v>
      </c>
      <c r="F282" s="72">
        <v>0</v>
      </c>
      <c r="G282" s="72">
        <v>4</v>
      </c>
      <c r="H282" s="72">
        <v>4</v>
      </c>
      <c r="I282" s="72">
        <v>3</v>
      </c>
      <c r="J282" s="72">
        <v>0</v>
      </c>
      <c r="K282" s="72">
        <v>4</v>
      </c>
      <c r="L282" s="72">
        <f t="shared" si="73"/>
        <v>12</v>
      </c>
      <c r="M282" s="72">
        <f t="shared" si="74"/>
        <v>13</v>
      </c>
      <c r="N282" s="111">
        <f t="shared" si="75"/>
        <v>0.92307692307692313</v>
      </c>
      <c r="Q282" s="5">
        <f t="shared" si="65"/>
        <v>0</v>
      </c>
      <c r="R282" s="5">
        <v>13102</v>
      </c>
      <c r="S282" s="5" t="s">
        <v>98</v>
      </c>
      <c r="T282" s="5">
        <v>0</v>
      </c>
      <c r="U282" s="5">
        <v>0</v>
      </c>
      <c r="V282" s="5">
        <v>0</v>
      </c>
      <c r="W282" s="5">
        <v>5</v>
      </c>
      <c r="X282" s="5">
        <v>0</v>
      </c>
      <c r="Y282" s="5">
        <v>0</v>
      </c>
      <c r="Z282" s="5">
        <v>0</v>
      </c>
      <c r="AA282" s="5">
        <v>4</v>
      </c>
      <c r="AB282" s="5">
        <v>3</v>
      </c>
      <c r="AC282" s="5">
        <v>0</v>
      </c>
      <c r="AD282" s="5">
        <v>1</v>
      </c>
      <c r="AE282" s="5">
        <v>0</v>
      </c>
      <c r="AF282" s="5">
        <f t="shared" si="66"/>
        <v>5</v>
      </c>
      <c r="AG282" s="5">
        <f t="shared" si="67"/>
        <v>4</v>
      </c>
      <c r="AH282" s="5">
        <f t="shared" si="68"/>
        <v>3</v>
      </c>
      <c r="AI282" s="5">
        <f t="shared" si="76"/>
        <v>5</v>
      </c>
      <c r="AJ282" s="5">
        <f t="shared" si="77"/>
        <v>4</v>
      </c>
      <c r="AK282" s="5">
        <f t="shared" si="78"/>
        <v>4</v>
      </c>
      <c r="AL282" s="5">
        <f t="shared" si="79"/>
        <v>12</v>
      </c>
      <c r="AM282" s="5">
        <f t="shared" si="80"/>
        <v>13</v>
      </c>
      <c r="AN282" s="5">
        <f t="shared" si="69"/>
        <v>0</v>
      </c>
      <c r="AO282" s="5">
        <f t="shared" si="70"/>
        <v>0</v>
      </c>
      <c r="AP282" s="5">
        <f t="shared" si="71"/>
        <v>0</v>
      </c>
      <c r="AQ282" s="5">
        <f t="shared" si="72"/>
        <v>0</v>
      </c>
    </row>
    <row r="283" spans="1:43" x14ac:dyDescent="0.3">
      <c r="A283" s="71">
        <v>13103</v>
      </c>
      <c r="B283" s="73" t="s">
        <v>107</v>
      </c>
      <c r="C283" s="72">
        <v>6</v>
      </c>
      <c r="D283" s="72">
        <v>7</v>
      </c>
      <c r="E283" s="72">
        <v>14</v>
      </c>
      <c r="F283" s="72">
        <v>5</v>
      </c>
      <c r="G283" s="72">
        <v>4</v>
      </c>
      <c r="H283" s="72">
        <v>9</v>
      </c>
      <c r="I283" s="72">
        <v>1</v>
      </c>
      <c r="J283" s="72">
        <v>3</v>
      </c>
      <c r="K283" s="72">
        <v>4</v>
      </c>
      <c r="L283" s="72">
        <f t="shared" si="73"/>
        <v>26</v>
      </c>
      <c r="M283" s="72">
        <f t="shared" si="74"/>
        <v>27</v>
      </c>
      <c r="N283" s="111">
        <f t="shared" si="75"/>
        <v>0.96296296296296291</v>
      </c>
      <c r="Q283" s="5">
        <f t="shared" si="65"/>
        <v>0</v>
      </c>
      <c r="R283" s="5">
        <v>13103</v>
      </c>
      <c r="S283" s="5" t="s">
        <v>107</v>
      </c>
      <c r="T283" s="5">
        <v>6</v>
      </c>
      <c r="U283" s="5">
        <v>0</v>
      </c>
      <c r="V283" s="5">
        <v>1</v>
      </c>
      <c r="W283" s="5">
        <v>7</v>
      </c>
      <c r="X283" s="5">
        <v>5</v>
      </c>
      <c r="Y283" s="5">
        <v>0</v>
      </c>
      <c r="Z283" s="5">
        <v>0</v>
      </c>
      <c r="AA283" s="5">
        <v>4</v>
      </c>
      <c r="AB283" s="5">
        <v>1</v>
      </c>
      <c r="AC283" s="5">
        <v>0</v>
      </c>
      <c r="AD283" s="5">
        <v>0</v>
      </c>
      <c r="AE283" s="5">
        <v>3</v>
      </c>
      <c r="AF283" s="5">
        <f t="shared" si="66"/>
        <v>13</v>
      </c>
      <c r="AG283" s="5">
        <f t="shared" si="67"/>
        <v>9</v>
      </c>
      <c r="AH283" s="5">
        <f t="shared" si="68"/>
        <v>4</v>
      </c>
      <c r="AI283" s="5">
        <f t="shared" si="76"/>
        <v>14</v>
      </c>
      <c r="AJ283" s="5">
        <f t="shared" si="77"/>
        <v>9</v>
      </c>
      <c r="AK283" s="5">
        <f t="shared" si="78"/>
        <v>4</v>
      </c>
      <c r="AL283" s="5">
        <f t="shared" si="79"/>
        <v>26</v>
      </c>
      <c r="AM283" s="5">
        <f t="shared" si="80"/>
        <v>27</v>
      </c>
      <c r="AN283" s="5">
        <f t="shared" si="69"/>
        <v>0</v>
      </c>
      <c r="AO283" s="5">
        <f t="shared" si="70"/>
        <v>0</v>
      </c>
      <c r="AP283" s="5">
        <f t="shared" si="71"/>
        <v>0</v>
      </c>
      <c r="AQ283" s="5">
        <f t="shared" si="72"/>
        <v>0</v>
      </c>
    </row>
    <row r="284" spans="1:43" x14ac:dyDescent="0.3">
      <c r="A284" s="71">
        <v>13104</v>
      </c>
      <c r="B284" s="73" t="s">
        <v>409</v>
      </c>
      <c r="C284" s="72">
        <v>2</v>
      </c>
      <c r="D284" s="72">
        <v>8</v>
      </c>
      <c r="E284" s="72">
        <v>12</v>
      </c>
      <c r="F284" s="72">
        <v>1</v>
      </c>
      <c r="G284" s="72">
        <v>3</v>
      </c>
      <c r="H284" s="72">
        <v>4</v>
      </c>
      <c r="I284" s="72">
        <v>4</v>
      </c>
      <c r="J284" s="72">
        <v>1</v>
      </c>
      <c r="K284" s="72">
        <v>5</v>
      </c>
      <c r="L284" s="72">
        <f t="shared" si="73"/>
        <v>19</v>
      </c>
      <c r="M284" s="72">
        <f t="shared" si="74"/>
        <v>21</v>
      </c>
      <c r="N284" s="111">
        <f t="shared" si="75"/>
        <v>0.90476190476190477</v>
      </c>
      <c r="Q284" s="5">
        <f t="shared" si="65"/>
        <v>0</v>
      </c>
      <c r="R284" s="5">
        <v>13104</v>
      </c>
      <c r="S284" s="5" t="s">
        <v>409</v>
      </c>
      <c r="T284" s="5">
        <v>2</v>
      </c>
      <c r="U284" s="5">
        <v>0</v>
      </c>
      <c r="V284" s="5">
        <v>2</v>
      </c>
      <c r="W284" s="5">
        <v>8</v>
      </c>
      <c r="X284" s="5">
        <v>1</v>
      </c>
      <c r="Y284" s="5">
        <v>0</v>
      </c>
      <c r="Z284" s="5">
        <v>0</v>
      </c>
      <c r="AA284" s="5">
        <v>3</v>
      </c>
      <c r="AB284" s="5">
        <v>4</v>
      </c>
      <c r="AC284" s="5">
        <v>0</v>
      </c>
      <c r="AD284" s="5">
        <v>0</v>
      </c>
      <c r="AE284" s="5">
        <v>1</v>
      </c>
      <c r="AF284" s="5">
        <f t="shared" si="66"/>
        <v>10</v>
      </c>
      <c r="AG284" s="5">
        <f t="shared" si="67"/>
        <v>4</v>
      </c>
      <c r="AH284" s="5">
        <f t="shared" si="68"/>
        <v>5</v>
      </c>
      <c r="AI284" s="5">
        <f t="shared" si="76"/>
        <v>12</v>
      </c>
      <c r="AJ284" s="5">
        <f t="shared" si="77"/>
        <v>4</v>
      </c>
      <c r="AK284" s="5">
        <f t="shared" si="78"/>
        <v>5</v>
      </c>
      <c r="AL284" s="5">
        <f t="shared" si="79"/>
        <v>19</v>
      </c>
      <c r="AM284" s="5">
        <f t="shared" si="80"/>
        <v>21</v>
      </c>
      <c r="AN284" s="5">
        <f t="shared" si="69"/>
        <v>0</v>
      </c>
      <c r="AO284" s="5">
        <f t="shared" si="70"/>
        <v>0</v>
      </c>
      <c r="AP284" s="5">
        <f t="shared" si="71"/>
        <v>0</v>
      </c>
      <c r="AQ284" s="5">
        <f t="shared" si="72"/>
        <v>0</v>
      </c>
    </row>
    <row r="285" spans="1:43" x14ac:dyDescent="0.3">
      <c r="A285" s="71">
        <v>13105</v>
      </c>
      <c r="B285" s="73" t="s">
        <v>278</v>
      </c>
      <c r="C285" s="72">
        <v>3</v>
      </c>
      <c r="D285" s="72">
        <v>7</v>
      </c>
      <c r="E285" s="72">
        <v>10</v>
      </c>
      <c r="F285" s="72">
        <v>2</v>
      </c>
      <c r="G285" s="72">
        <v>4</v>
      </c>
      <c r="H285" s="72">
        <v>6</v>
      </c>
      <c r="I285" s="72">
        <v>4</v>
      </c>
      <c r="J285" s="72">
        <v>1</v>
      </c>
      <c r="K285" s="72">
        <v>7</v>
      </c>
      <c r="L285" s="72">
        <f t="shared" si="73"/>
        <v>21</v>
      </c>
      <c r="M285" s="72">
        <f t="shared" si="74"/>
        <v>23</v>
      </c>
      <c r="N285" s="111">
        <f t="shared" si="75"/>
        <v>0.91304347826086951</v>
      </c>
      <c r="Q285" s="5">
        <f t="shared" si="65"/>
        <v>0</v>
      </c>
      <c r="R285" s="5">
        <v>13105</v>
      </c>
      <c r="S285" s="5" t="s">
        <v>278</v>
      </c>
      <c r="T285" s="5">
        <v>3</v>
      </c>
      <c r="U285" s="5">
        <v>0</v>
      </c>
      <c r="V285" s="5">
        <v>0</v>
      </c>
      <c r="W285" s="5">
        <v>7</v>
      </c>
      <c r="X285" s="5">
        <v>2</v>
      </c>
      <c r="Y285" s="5">
        <v>0</v>
      </c>
      <c r="Z285" s="5">
        <v>0</v>
      </c>
      <c r="AA285" s="5">
        <v>4</v>
      </c>
      <c r="AB285" s="5">
        <v>4</v>
      </c>
      <c r="AC285" s="5">
        <v>0</v>
      </c>
      <c r="AD285" s="5">
        <v>2</v>
      </c>
      <c r="AE285" s="5">
        <v>1</v>
      </c>
      <c r="AF285" s="5">
        <f t="shared" si="66"/>
        <v>10</v>
      </c>
      <c r="AG285" s="5">
        <f t="shared" si="67"/>
        <v>6</v>
      </c>
      <c r="AH285" s="5">
        <f t="shared" si="68"/>
        <v>5</v>
      </c>
      <c r="AI285" s="5">
        <f t="shared" si="76"/>
        <v>10</v>
      </c>
      <c r="AJ285" s="5">
        <f t="shared" si="77"/>
        <v>6</v>
      </c>
      <c r="AK285" s="5">
        <f t="shared" si="78"/>
        <v>7</v>
      </c>
      <c r="AL285" s="5">
        <f t="shared" si="79"/>
        <v>21</v>
      </c>
      <c r="AM285" s="5">
        <f t="shared" si="80"/>
        <v>23</v>
      </c>
      <c r="AN285" s="5">
        <f t="shared" si="69"/>
        <v>0</v>
      </c>
      <c r="AO285" s="5">
        <f t="shared" si="70"/>
        <v>0</v>
      </c>
      <c r="AP285" s="5">
        <f t="shared" si="71"/>
        <v>0</v>
      </c>
      <c r="AQ285" s="5">
        <f t="shared" si="72"/>
        <v>0</v>
      </c>
    </row>
    <row r="286" spans="1:43" x14ac:dyDescent="0.3">
      <c r="A286" s="71">
        <v>13106</v>
      </c>
      <c r="B286" s="73" t="s">
        <v>408</v>
      </c>
      <c r="C286" s="72">
        <v>0</v>
      </c>
      <c r="D286" s="72">
        <v>5</v>
      </c>
      <c r="E286" s="72">
        <v>5</v>
      </c>
      <c r="F286" s="72">
        <v>1</v>
      </c>
      <c r="G286" s="72">
        <v>5</v>
      </c>
      <c r="H286" s="72">
        <v>6</v>
      </c>
      <c r="I286" s="72">
        <v>0</v>
      </c>
      <c r="J286" s="72">
        <v>1</v>
      </c>
      <c r="K286" s="72">
        <v>1</v>
      </c>
      <c r="L286" s="72">
        <f t="shared" si="73"/>
        <v>12</v>
      </c>
      <c r="M286" s="72">
        <f t="shared" si="74"/>
        <v>12</v>
      </c>
      <c r="N286" s="111">
        <f t="shared" si="75"/>
        <v>1</v>
      </c>
      <c r="Q286" s="5">
        <f t="shared" si="65"/>
        <v>0</v>
      </c>
      <c r="R286" s="5">
        <v>13106</v>
      </c>
      <c r="S286" s="5" t="s">
        <v>408</v>
      </c>
      <c r="T286" s="5">
        <v>0</v>
      </c>
      <c r="U286" s="5">
        <v>0</v>
      </c>
      <c r="V286" s="5">
        <v>0</v>
      </c>
      <c r="W286" s="5">
        <v>5</v>
      </c>
      <c r="X286" s="5">
        <v>1</v>
      </c>
      <c r="Y286" s="5">
        <v>0</v>
      </c>
      <c r="Z286" s="5">
        <v>0</v>
      </c>
      <c r="AA286" s="5">
        <v>5</v>
      </c>
      <c r="AB286" s="5">
        <v>0</v>
      </c>
      <c r="AC286" s="5">
        <v>0</v>
      </c>
      <c r="AD286" s="5">
        <v>0</v>
      </c>
      <c r="AE286" s="5">
        <v>1</v>
      </c>
      <c r="AF286" s="5">
        <f t="shared" si="66"/>
        <v>5</v>
      </c>
      <c r="AG286" s="5">
        <f t="shared" si="67"/>
        <v>6</v>
      </c>
      <c r="AH286" s="5">
        <f t="shared" si="68"/>
        <v>1</v>
      </c>
      <c r="AI286" s="5">
        <f t="shared" si="76"/>
        <v>5</v>
      </c>
      <c r="AJ286" s="5">
        <f t="shared" si="77"/>
        <v>6</v>
      </c>
      <c r="AK286" s="5">
        <f t="shared" si="78"/>
        <v>1</v>
      </c>
      <c r="AL286" s="5">
        <f t="shared" si="79"/>
        <v>12</v>
      </c>
      <c r="AM286" s="5">
        <f t="shared" si="80"/>
        <v>12</v>
      </c>
      <c r="AN286" s="5">
        <f t="shared" si="69"/>
        <v>0</v>
      </c>
      <c r="AO286" s="5">
        <f t="shared" si="70"/>
        <v>0</v>
      </c>
      <c r="AP286" s="5">
        <f t="shared" si="71"/>
        <v>0</v>
      </c>
      <c r="AQ286" s="5">
        <f t="shared" si="72"/>
        <v>0</v>
      </c>
    </row>
    <row r="287" spans="1:43" x14ac:dyDescent="0.3">
      <c r="A287" s="71">
        <v>13107</v>
      </c>
      <c r="B287" s="73" t="s">
        <v>78</v>
      </c>
      <c r="C287" s="72">
        <v>2</v>
      </c>
      <c r="D287" s="72">
        <v>3</v>
      </c>
      <c r="E287" s="72">
        <v>6</v>
      </c>
      <c r="F287" s="72">
        <v>0</v>
      </c>
      <c r="G287" s="72">
        <v>2</v>
      </c>
      <c r="H287" s="72">
        <v>2</v>
      </c>
      <c r="I287" s="72">
        <v>0</v>
      </c>
      <c r="J287" s="72">
        <v>6</v>
      </c>
      <c r="K287" s="72">
        <v>6</v>
      </c>
      <c r="L287" s="72">
        <f t="shared" si="73"/>
        <v>13</v>
      </c>
      <c r="M287" s="72">
        <f t="shared" si="74"/>
        <v>14</v>
      </c>
      <c r="N287" s="111">
        <f t="shared" si="75"/>
        <v>0.9285714285714286</v>
      </c>
      <c r="Q287" s="5">
        <f t="shared" si="65"/>
        <v>0</v>
      </c>
      <c r="R287" s="5">
        <v>13107</v>
      </c>
      <c r="S287" s="5" t="s">
        <v>78</v>
      </c>
      <c r="T287" s="5">
        <v>2</v>
      </c>
      <c r="U287" s="5">
        <v>0</v>
      </c>
      <c r="V287" s="5">
        <v>1</v>
      </c>
      <c r="W287" s="5">
        <v>3</v>
      </c>
      <c r="X287" s="5">
        <v>0</v>
      </c>
      <c r="Y287" s="5">
        <v>0</v>
      </c>
      <c r="Z287" s="5">
        <v>0</v>
      </c>
      <c r="AA287" s="5">
        <v>2</v>
      </c>
      <c r="AB287" s="5">
        <v>0</v>
      </c>
      <c r="AC287" s="5">
        <v>0</v>
      </c>
      <c r="AD287" s="5">
        <v>0</v>
      </c>
      <c r="AE287" s="5">
        <v>6</v>
      </c>
      <c r="AF287" s="5">
        <f t="shared" si="66"/>
        <v>5</v>
      </c>
      <c r="AG287" s="5">
        <f t="shared" si="67"/>
        <v>2</v>
      </c>
      <c r="AH287" s="5">
        <f t="shared" si="68"/>
        <v>6</v>
      </c>
      <c r="AI287" s="5">
        <f t="shared" si="76"/>
        <v>6</v>
      </c>
      <c r="AJ287" s="5">
        <f t="shared" si="77"/>
        <v>2</v>
      </c>
      <c r="AK287" s="5">
        <f t="shared" si="78"/>
        <v>6</v>
      </c>
      <c r="AL287" s="5">
        <f t="shared" si="79"/>
        <v>13</v>
      </c>
      <c r="AM287" s="5">
        <f t="shared" si="80"/>
        <v>14</v>
      </c>
      <c r="AN287" s="5">
        <f t="shared" si="69"/>
        <v>0</v>
      </c>
      <c r="AO287" s="5">
        <f t="shared" si="70"/>
        <v>0</v>
      </c>
      <c r="AP287" s="5">
        <f t="shared" si="71"/>
        <v>0</v>
      </c>
      <c r="AQ287" s="5">
        <f t="shared" si="72"/>
        <v>0</v>
      </c>
    </row>
    <row r="288" spans="1:43" x14ac:dyDescent="0.3">
      <c r="A288" s="71">
        <v>13108</v>
      </c>
      <c r="B288" s="73" t="s">
        <v>196</v>
      </c>
      <c r="C288" s="72">
        <v>5</v>
      </c>
      <c r="D288" s="72">
        <v>2</v>
      </c>
      <c r="E288" s="72">
        <v>10</v>
      </c>
      <c r="F288" s="72">
        <v>2</v>
      </c>
      <c r="G288" s="72">
        <v>3</v>
      </c>
      <c r="H288" s="72">
        <v>5</v>
      </c>
      <c r="I288" s="72">
        <v>2</v>
      </c>
      <c r="J288" s="72">
        <v>3</v>
      </c>
      <c r="K288" s="72">
        <v>5</v>
      </c>
      <c r="L288" s="72">
        <f t="shared" si="73"/>
        <v>17</v>
      </c>
      <c r="M288" s="72">
        <f t="shared" si="74"/>
        <v>20</v>
      </c>
      <c r="N288" s="111">
        <f t="shared" si="75"/>
        <v>0.85</v>
      </c>
      <c r="Q288" s="5">
        <f t="shared" si="65"/>
        <v>0</v>
      </c>
      <c r="R288" s="5">
        <v>13108</v>
      </c>
      <c r="S288" s="5" t="s">
        <v>196</v>
      </c>
      <c r="T288" s="5">
        <v>5</v>
      </c>
      <c r="U288" s="5">
        <v>0</v>
      </c>
      <c r="V288" s="5">
        <v>3</v>
      </c>
      <c r="W288" s="5">
        <v>2</v>
      </c>
      <c r="X288" s="5">
        <v>2</v>
      </c>
      <c r="Y288" s="5">
        <v>0</v>
      </c>
      <c r="Z288" s="5">
        <v>0</v>
      </c>
      <c r="AA288" s="5">
        <v>3</v>
      </c>
      <c r="AB288" s="5">
        <v>2</v>
      </c>
      <c r="AC288" s="5">
        <v>0</v>
      </c>
      <c r="AD288" s="5">
        <v>0</v>
      </c>
      <c r="AE288" s="5">
        <v>3</v>
      </c>
      <c r="AF288" s="5">
        <f t="shared" si="66"/>
        <v>7</v>
      </c>
      <c r="AG288" s="5">
        <f t="shared" si="67"/>
        <v>5</v>
      </c>
      <c r="AH288" s="5">
        <f t="shared" si="68"/>
        <v>5</v>
      </c>
      <c r="AI288" s="5">
        <f t="shared" si="76"/>
        <v>10</v>
      </c>
      <c r="AJ288" s="5">
        <f t="shared" si="77"/>
        <v>5</v>
      </c>
      <c r="AK288" s="5">
        <f t="shared" si="78"/>
        <v>5</v>
      </c>
      <c r="AL288" s="5">
        <f t="shared" si="79"/>
        <v>17</v>
      </c>
      <c r="AM288" s="5">
        <f t="shared" si="80"/>
        <v>20</v>
      </c>
      <c r="AN288" s="5">
        <f t="shared" si="69"/>
        <v>0</v>
      </c>
      <c r="AO288" s="5">
        <f t="shared" si="70"/>
        <v>0</v>
      </c>
      <c r="AP288" s="5">
        <f t="shared" si="71"/>
        <v>0</v>
      </c>
      <c r="AQ288" s="5">
        <f t="shared" si="72"/>
        <v>0</v>
      </c>
    </row>
    <row r="289" spans="1:43" x14ac:dyDescent="0.3">
      <c r="A289" s="71">
        <v>13109</v>
      </c>
      <c r="B289" s="73" t="s">
        <v>108</v>
      </c>
      <c r="C289" s="72">
        <v>7</v>
      </c>
      <c r="D289" s="72">
        <v>9</v>
      </c>
      <c r="E289" s="72">
        <v>17</v>
      </c>
      <c r="F289" s="72">
        <v>5</v>
      </c>
      <c r="G289" s="72">
        <v>6</v>
      </c>
      <c r="H289" s="72">
        <v>11</v>
      </c>
      <c r="I289" s="72">
        <v>2</v>
      </c>
      <c r="J289" s="72">
        <v>5</v>
      </c>
      <c r="K289" s="72">
        <v>7</v>
      </c>
      <c r="L289" s="72">
        <f t="shared" si="73"/>
        <v>34</v>
      </c>
      <c r="M289" s="72">
        <f t="shared" si="74"/>
        <v>35</v>
      </c>
      <c r="N289" s="111">
        <f t="shared" si="75"/>
        <v>0.97142857142857142</v>
      </c>
      <c r="Q289" s="5">
        <f t="shared" si="65"/>
        <v>0</v>
      </c>
      <c r="R289" s="5">
        <v>13109</v>
      </c>
      <c r="S289" s="5" t="s">
        <v>108</v>
      </c>
      <c r="T289" s="5">
        <v>7</v>
      </c>
      <c r="U289" s="5">
        <v>0</v>
      </c>
      <c r="V289" s="5">
        <v>1</v>
      </c>
      <c r="W289" s="5">
        <v>9</v>
      </c>
      <c r="X289" s="5">
        <v>5</v>
      </c>
      <c r="Y289" s="5">
        <v>0</v>
      </c>
      <c r="Z289" s="5">
        <v>0</v>
      </c>
      <c r="AA289" s="5">
        <v>6</v>
      </c>
      <c r="AB289" s="5">
        <v>2</v>
      </c>
      <c r="AC289" s="5">
        <v>0</v>
      </c>
      <c r="AD289" s="5">
        <v>0</v>
      </c>
      <c r="AE289" s="5">
        <v>5</v>
      </c>
      <c r="AF289" s="5">
        <f t="shared" si="66"/>
        <v>16</v>
      </c>
      <c r="AG289" s="5">
        <f t="shared" si="67"/>
        <v>11</v>
      </c>
      <c r="AH289" s="5">
        <f t="shared" si="68"/>
        <v>7</v>
      </c>
      <c r="AI289" s="5">
        <f t="shared" si="76"/>
        <v>17</v>
      </c>
      <c r="AJ289" s="5">
        <f t="shared" si="77"/>
        <v>11</v>
      </c>
      <c r="AK289" s="5">
        <f t="shared" si="78"/>
        <v>7</v>
      </c>
      <c r="AL289" s="5">
        <f t="shared" si="79"/>
        <v>34</v>
      </c>
      <c r="AM289" s="5">
        <f t="shared" si="80"/>
        <v>35</v>
      </c>
      <c r="AN289" s="5">
        <f t="shared" si="69"/>
        <v>0</v>
      </c>
      <c r="AO289" s="5">
        <f t="shared" si="70"/>
        <v>0</v>
      </c>
      <c r="AP289" s="5">
        <f t="shared" si="71"/>
        <v>0</v>
      </c>
      <c r="AQ289" s="5">
        <f t="shared" si="72"/>
        <v>0</v>
      </c>
    </row>
    <row r="290" spans="1:43" x14ac:dyDescent="0.3">
      <c r="A290" s="71">
        <v>13110</v>
      </c>
      <c r="B290" s="75" t="s">
        <v>339</v>
      </c>
      <c r="C290" s="72">
        <v>4</v>
      </c>
      <c r="D290" s="72">
        <v>3</v>
      </c>
      <c r="E290" s="72">
        <v>8</v>
      </c>
      <c r="F290" s="72">
        <v>8</v>
      </c>
      <c r="G290" s="72">
        <v>3</v>
      </c>
      <c r="H290" s="72">
        <v>12</v>
      </c>
      <c r="I290" s="72">
        <v>3</v>
      </c>
      <c r="J290" s="72">
        <v>4</v>
      </c>
      <c r="K290" s="72">
        <v>7</v>
      </c>
      <c r="L290" s="72">
        <f t="shared" si="73"/>
        <v>25</v>
      </c>
      <c r="M290" s="72">
        <f t="shared" si="74"/>
        <v>27</v>
      </c>
      <c r="N290" s="111">
        <f t="shared" si="75"/>
        <v>0.92592592592592593</v>
      </c>
      <c r="Q290" s="5">
        <f t="shared" si="65"/>
        <v>0</v>
      </c>
      <c r="R290" s="5">
        <v>13110</v>
      </c>
      <c r="S290" s="5" t="s">
        <v>339</v>
      </c>
      <c r="T290" s="5">
        <v>4</v>
      </c>
      <c r="U290" s="5">
        <v>0</v>
      </c>
      <c r="V290" s="5">
        <v>1</v>
      </c>
      <c r="W290" s="5">
        <v>3</v>
      </c>
      <c r="X290" s="5">
        <v>8</v>
      </c>
      <c r="Y290" s="5">
        <v>0</v>
      </c>
      <c r="Z290" s="5">
        <v>1</v>
      </c>
      <c r="AA290" s="5">
        <v>3</v>
      </c>
      <c r="AB290" s="5">
        <v>3</v>
      </c>
      <c r="AC290" s="5">
        <v>0</v>
      </c>
      <c r="AD290" s="5">
        <v>0</v>
      </c>
      <c r="AE290" s="5">
        <v>4</v>
      </c>
      <c r="AF290" s="5">
        <f t="shared" si="66"/>
        <v>7</v>
      </c>
      <c r="AG290" s="5">
        <f t="shared" si="67"/>
        <v>11</v>
      </c>
      <c r="AH290" s="5">
        <f t="shared" si="68"/>
        <v>7</v>
      </c>
      <c r="AI290" s="5">
        <f t="shared" si="76"/>
        <v>8</v>
      </c>
      <c r="AJ290" s="5">
        <f t="shared" si="77"/>
        <v>12</v>
      </c>
      <c r="AK290" s="5">
        <f t="shared" si="78"/>
        <v>7</v>
      </c>
      <c r="AL290" s="5">
        <f t="shared" si="79"/>
        <v>25</v>
      </c>
      <c r="AM290" s="5">
        <f t="shared" si="80"/>
        <v>27</v>
      </c>
      <c r="AN290" s="5">
        <f t="shared" si="69"/>
        <v>0</v>
      </c>
      <c r="AO290" s="5">
        <f t="shared" si="70"/>
        <v>0</v>
      </c>
      <c r="AP290" s="5">
        <f t="shared" si="71"/>
        <v>0</v>
      </c>
      <c r="AQ290" s="5">
        <f t="shared" si="72"/>
        <v>0</v>
      </c>
    </row>
    <row r="291" spans="1:43" x14ac:dyDescent="0.3">
      <c r="A291" s="71">
        <v>13111</v>
      </c>
      <c r="B291" s="73" t="s">
        <v>279</v>
      </c>
      <c r="C291" s="72">
        <v>2</v>
      </c>
      <c r="D291" s="72">
        <v>4</v>
      </c>
      <c r="E291" s="72">
        <v>8</v>
      </c>
      <c r="F291" s="72">
        <v>2</v>
      </c>
      <c r="G291" s="72">
        <v>5</v>
      </c>
      <c r="H291" s="72">
        <v>7</v>
      </c>
      <c r="I291" s="72">
        <v>3</v>
      </c>
      <c r="J291" s="72">
        <v>3</v>
      </c>
      <c r="K291" s="72">
        <v>6</v>
      </c>
      <c r="L291" s="72">
        <f t="shared" si="73"/>
        <v>19</v>
      </c>
      <c r="M291" s="72">
        <f t="shared" si="74"/>
        <v>21</v>
      </c>
      <c r="N291" s="111">
        <f t="shared" si="75"/>
        <v>0.90476190476190477</v>
      </c>
      <c r="Q291" s="5">
        <f t="shared" si="65"/>
        <v>0</v>
      </c>
      <c r="R291" s="5">
        <v>13111</v>
      </c>
      <c r="S291" s="5" t="s">
        <v>279</v>
      </c>
      <c r="T291" s="5">
        <v>2</v>
      </c>
      <c r="U291" s="5">
        <v>0</v>
      </c>
      <c r="V291" s="5">
        <v>2</v>
      </c>
      <c r="W291" s="5">
        <v>4</v>
      </c>
      <c r="X291" s="5">
        <v>2</v>
      </c>
      <c r="Y291" s="5">
        <v>0</v>
      </c>
      <c r="Z291" s="5">
        <v>0</v>
      </c>
      <c r="AA291" s="5">
        <v>5</v>
      </c>
      <c r="AB291" s="5">
        <v>3</v>
      </c>
      <c r="AC291" s="5">
        <v>0</v>
      </c>
      <c r="AD291" s="5">
        <v>0</v>
      </c>
      <c r="AE291" s="5">
        <v>3</v>
      </c>
      <c r="AF291" s="5">
        <f t="shared" si="66"/>
        <v>6</v>
      </c>
      <c r="AG291" s="5">
        <f t="shared" si="67"/>
        <v>7</v>
      </c>
      <c r="AH291" s="5">
        <f t="shared" si="68"/>
        <v>6</v>
      </c>
      <c r="AI291" s="5">
        <f t="shared" si="76"/>
        <v>8</v>
      </c>
      <c r="AJ291" s="5">
        <f t="shared" si="77"/>
        <v>7</v>
      </c>
      <c r="AK291" s="5">
        <f t="shared" si="78"/>
        <v>6</v>
      </c>
      <c r="AL291" s="5">
        <f t="shared" si="79"/>
        <v>19</v>
      </c>
      <c r="AM291" s="5">
        <f t="shared" si="80"/>
        <v>21</v>
      </c>
      <c r="AN291" s="5">
        <f t="shared" si="69"/>
        <v>0</v>
      </c>
      <c r="AO291" s="5">
        <f t="shared" si="70"/>
        <v>0</v>
      </c>
      <c r="AP291" s="5">
        <f t="shared" si="71"/>
        <v>0</v>
      </c>
      <c r="AQ291" s="5">
        <f t="shared" si="72"/>
        <v>0</v>
      </c>
    </row>
    <row r="292" spans="1:43" x14ac:dyDescent="0.3">
      <c r="A292" s="71">
        <v>13112</v>
      </c>
      <c r="B292" s="73" t="s">
        <v>131</v>
      </c>
      <c r="C292" s="72">
        <v>7</v>
      </c>
      <c r="D292" s="72">
        <v>10</v>
      </c>
      <c r="E292" s="72">
        <v>18</v>
      </c>
      <c r="F292" s="72">
        <v>6</v>
      </c>
      <c r="G292" s="72">
        <v>6</v>
      </c>
      <c r="H292" s="72">
        <v>12</v>
      </c>
      <c r="I292" s="72">
        <v>6</v>
      </c>
      <c r="J292" s="72">
        <v>3</v>
      </c>
      <c r="K292" s="72">
        <v>10</v>
      </c>
      <c r="L292" s="72">
        <f t="shared" si="73"/>
        <v>38</v>
      </c>
      <c r="M292" s="72">
        <f t="shared" si="74"/>
        <v>40</v>
      </c>
      <c r="N292" s="111">
        <f t="shared" si="75"/>
        <v>0.95</v>
      </c>
      <c r="Q292" s="5">
        <f t="shared" si="65"/>
        <v>0</v>
      </c>
      <c r="R292" s="5">
        <v>13112</v>
      </c>
      <c r="S292" s="5" t="s">
        <v>131</v>
      </c>
      <c r="T292" s="5">
        <v>7</v>
      </c>
      <c r="U292" s="5">
        <v>0</v>
      </c>
      <c r="V292" s="5">
        <v>1</v>
      </c>
      <c r="W292" s="5">
        <v>10</v>
      </c>
      <c r="X292" s="5">
        <v>6</v>
      </c>
      <c r="Y292" s="5">
        <v>0</v>
      </c>
      <c r="Z292" s="5">
        <v>0</v>
      </c>
      <c r="AA292" s="5">
        <v>6</v>
      </c>
      <c r="AB292" s="5">
        <v>6</v>
      </c>
      <c r="AC292" s="5">
        <v>0</v>
      </c>
      <c r="AD292" s="5">
        <v>1</v>
      </c>
      <c r="AE292" s="5">
        <v>3</v>
      </c>
      <c r="AF292" s="5">
        <f t="shared" si="66"/>
        <v>17</v>
      </c>
      <c r="AG292" s="5">
        <f t="shared" si="67"/>
        <v>12</v>
      </c>
      <c r="AH292" s="5">
        <f t="shared" si="68"/>
        <v>9</v>
      </c>
      <c r="AI292" s="5">
        <f t="shared" si="76"/>
        <v>18</v>
      </c>
      <c r="AJ292" s="5">
        <f t="shared" si="77"/>
        <v>12</v>
      </c>
      <c r="AK292" s="5">
        <f t="shared" si="78"/>
        <v>10</v>
      </c>
      <c r="AL292" s="5">
        <f t="shared" si="79"/>
        <v>38</v>
      </c>
      <c r="AM292" s="5">
        <f t="shared" si="80"/>
        <v>40</v>
      </c>
      <c r="AN292" s="5">
        <f t="shared" si="69"/>
        <v>0</v>
      </c>
      <c r="AO292" s="5">
        <f t="shared" si="70"/>
        <v>0</v>
      </c>
      <c r="AP292" s="5">
        <f t="shared" si="71"/>
        <v>0</v>
      </c>
      <c r="AQ292" s="5">
        <f t="shared" si="72"/>
        <v>0</v>
      </c>
    </row>
    <row r="293" spans="1:43" x14ac:dyDescent="0.3">
      <c r="A293" s="71">
        <v>13113</v>
      </c>
      <c r="B293" s="73" t="s">
        <v>250</v>
      </c>
      <c r="C293" s="72">
        <v>5</v>
      </c>
      <c r="D293" s="72">
        <v>6</v>
      </c>
      <c r="E293" s="72">
        <v>14</v>
      </c>
      <c r="F293" s="72">
        <v>5</v>
      </c>
      <c r="G293" s="72">
        <v>4</v>
      </c>
      <c r="H293" s="72">
        <v>9</v>
      </c>
      <c r="I293" s="72">
        <v>2</v>
      </c>
      <c r="J293" s="72">
        <v>0</v>
      </c>
      <c r="K293" s="72">
        <v>2</v>
      </c>
      <c r="L293" s="72">
        <f t="shared" si="73"/>
        <v>22</v>
      </c>
      <c r="M293" s="72">
        <f t="shared" si="74"/>
        <v>25</v>
      </c>
      <c r="N293" s="111">
        <f t="shared" si="75"/>
        <v>0.88</v>
      </c>
      <c r="Q293" s="5">
        <f t="shared" si="65"/>
        <v>0</v>
      </c>
      <c r="R293" s="5">
        <v>13113</v>
      </c>
      <c r="S293" s="5" t="s">
        <v>250</v>
      </c>
      <c r="T293" s="5">
        <v>5</v>
      </c>
      <c r="U293" s="5">
        <v>0</v>
      </c>
      <c r="V293" s="5">
        <v>3</v>
      </c>
      <c r="W293" s="5">
        <v>6</v>
      </c>
      <c r="X293" s="5">
        <v>5</v>
      </c>
      <c r="Y293" s="5">
        <v>0</v>
      </c>
      <c r="Z293" s="5">
        <v>0</v>
      </c>
      <c r="AA293" s="5">
        <v>4</v>
      </c>
      <c r="AB293" s="5">
        <v>2</v>
      </c>
      <c r="AC293" s="5">
        <v>0</v>
      </c>
      <c r="AD293" s="5">
        <v>0</v>
      </c>
      <c r="AE293" s="5">
        <v>0</v>
      </c>
      <c r="AF293" s="5">
        <f t="shared" si="66"/>
        <v>11</v>
      </c>
      <c r="AG293" s="5">
        <f t="shared" si="67"/>
        <v>9</v>
      </c>
      <c r="AH293" s="5">
        <f t="shared" si="68"/>
        <v>2</v>
      </c>
      <c r="AI293" s="5">
        <f t="shared" si="76"/>
        <v>14</v>
      </c>
      <c r="AJ293" s="5">
        <f t="shared" si="77"/>
        <v>9</v>
      </c>
      <c r="AK293" s="5">
        <f t="shared" si="78"/>
        <v>2</v>
      </c>
      <c r="AL293" s="5">
        <f t="shared" si="79"/>
        <v>22</v>
      </c>
      <c r="AM293" s="5">
        <f t="shared" si="80"/>
        <v>25</v>
      </c>
      <c r="AN293" s="5">
        <f t="shared" si="69"/>
        <v>0</v>
      </c>
      <c r="AO293" s="5">
        <f t="shared" si="70"/>
        <v>0</v>
      </c>
      <c r="AP293" s="5">
        <f t="shared" si="71"/>
        <v>0</v>
      </c>
      <c r="AQ293" s="5">
        <f t="shared" si="72"/>
        <v>0</v>
      </c>
    </row>
    <row r="294" spans="1:43" x14ac:dyDescent="0.3">
      <c r="A294" s="71">
        <v>13114</v>
      </c>
      <c r="B294" s="73" t="s">
        <v>340</v>
      </c>
      <c r="C294" s="72" t="e">
        <v>#N/A</v>
      </c>
      <c r="D294" s="72" t="e">
        <v>#N/A</v>
      </c>
      <c r="E294" s="72" t="e">
        <v>#N/A</v>
      </c>
      <c r="F294" s="72" t="e">
        <v>#N/A</v>
      </c>
      <c r="G294" s="72" t="e">
        <v>#N/A</v>
      </c>
      <c r="H294" s="72" t="e">
        <v>#N/A</v>
      </c>
      <c r="I294" s="72" t="e">
        <v>#N/A</v>
      </c>
      <c r="J294" s="72" t="e">
        <v>#N/A</v>
      </c>
      <c r="K294" s="72" t="e">
        <v>#N/A</v>
      </c>
      <c r="L294" s="72" t="e">
        <f t="shared" si="73"/>
        <v>#N/A</v>
      </c>
      <c r="M294" s="72" t="e">
        <f t="shared" si="74"/>
        <v>#N/A</v>
      </c>
      <c r="N294" s="111">
        <v>1</v>
      </c>
      <c r="Q294" s="5">
        <f t="shared" si="65"/>
        <v>0</v>
      </c>
      <c r="R294" s="5">
        <v>13114</v>
      </c>
      <c r="S294" s="5" t="s">
        <v>340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f t="shared" si="66"/>
        <v>0</v>
      </c>
      <c r="AG294" s="5">
        <f t="shared" si="67"/>
        <v>0</v>
      </c>
      <c r="AH294" s="5">
        <f t="shared" si="68"/>
        <v>0</v>
      </c>
      <c r="AI294" s="5">
        <f t="shared" si="76"/>
        <v>0</v>
      </c>
      <c r="AJ294" s="5">
        <f t="shared" si="77"/>
        <v>0</v>
      </c>
      <c r="AK294" s="5">
        <f t="shared" si="78"/>
        <v>0</v>
      </c>
      <c r="AL294" s="5">
        <f t="shared" si="79"/>
        <v>0</v>
      </c>
      <c r="AM294" s="5">
        <f t="shared" si="80"/>
        <v>0</v>
      </c>
      <c r="AN294" s="5">
        <v>0</v>
      </c>
      <c r="AO294" s="5">
        <v>0</v>
      </c>
      <c r="AP294" s="5">
        <v>0</v>
      </c>
      <c r="AQ294" s="5">
        <v>0</v>
      </c>
    </row>
    <row r="295" spans="1:43" x14ac:dyDescent="0.3">
      <c r="A295" s="71">
        <v>13115</v>
      </c>
      <c r="B295" s="73" t="s">
        <v>139</v>
      </c>
      <c r="C295" s="72">
        <v>3</v>
      </c>
      <c r="D295" s="72">
        <v>3</v>
      </c>
      <c r="E295" s="72">
        <v>7</v>
      </c>
      <c r="F295" s="72">
        <v>0</v>
      </c>
      <c r="G295" s="72">
        <v>3</v>
      </c>
      <c r="H295" s="72">
        <v>3</v>
      </c>
      <c r="I295" s="72">
        <v>0</v>
      </c>
      <c r="J295" s="72">
        <v>2</v>
      </c>
      <c r="K295" s="72">
        <v>2</v>
      </c>
      <c r="L295" s="72">
        <f t="shared" si="73"/>
        <v>11</v>
      </c>
      <c r="M295" s="72">
        <f t="shared" si="74"/>
        <v>12</v>
      </c>
      <c r="N295" s="111">
        <f t="shared" si="75"/>
        <v>0.91666666666666663</v>
      </c>
      <c r="Q295" s="5">
        <f t="shared" si="65"/>
        <v>0</v>
      </c>
      <c r="R295" s="5">
        <v>13115</v>
      </c>
      <c r="S295" s="5" t="s">
        <v>139</v>
      </c>
      <c r="T295" s="5">
        <v>3</v>
      </c>
      <c r="U295" s="5">
        <v>0</v>
      </c>
      <c r="V295" s="5">
        <v>1</v>
      </c>
      <c r="W295" s="5">
        <v>3</v>
      </c>
      <c r="X295" s="5">
        <v>0</v>
      </c>
      <c r="Y295" s="5">
        <v>0</v>
      </c>
      <c r="Z295" s="5">
        <v>0</v>
      </c>
      <c r="AA295" s="5">
        <v>3</v>
      </c>
      <c r="AB295" s="5">
        <v>0</v>
      </c>
      <c r="AC295" s="5">
        <v>0</v>
      </c>
      <c r="AD295" s="5">
        <v>0</v>
      </c>
      <c r="AE295" s="5">
        <v>2</v>
      </c>
      <c r="AF295" s="5">
        <f t="shared" si="66"/>
        <v>6</v>
      </c>
      <c r="AG295" s="5">
        <f t="shared" si="67"/>
        <v>3</v>
      </c>
      <c r="AH295" s="5">
        <f t="shared" si="68"/>
        <v>2</v>
      </c>
      <c r="AI295" s="5">
        <f t="shared" si="76"/>
        <v>7</v>
      </c>
      <c r="AJ295" s="5">
        <f t="shared" si="77"/>
        <v>3</v>
      </c>
      <c r="AK295" s="5">
        <f t="shared" si="78"/>
        <v>2</v>
      </c>
      <c r="AL295" s="5">
        <f t="shared" si="79"/>
        <v>11</v>
      </c>
      <c r="AM295" s="5">
        <f t="shared" si="80"/>
        <v>12</v>
      </c>
      <c r="AN295" s="5">
        <f t="shared" ref="AN295:AN302" si="81">+L295-AL295</f>
        <v>0</v>
      </c>
      <c r="AO295" s="5">
        <f t="shared" ref="AO295:AO302" si="82">+AM295-M295</f>
        <v>0</v>
      </c>
      <c r="AP295" s="5">
        <f t="shared" ref="AP295:AQ302" si="83">+AL295-L295</f>
        <v>0</v>
      </c>
      <c r="AQ295" s="5">
        <f t="shared" si="83"/>
        <v>0</v>
      </c>
    </row>
    <row r="296" spans="1:43" x14ac:dyDescent="0.3">
      <c r="A296" s="71">
        <v>13116</v>
      </c>
      <c r="B296" s="73" t="s">
        <v>22</v>
      </c>
      <c r="C296" s="72">
        <v>3</v>
      </c>
      <c r="D296" s="72">
        <v>3</v>
      </c>
      <c r="E296" s="72">
        <v>7</v>
      </c>
      <c r="F296" s="72">
        <v>2</v>
      </c>
      <c r="G296" s="72">
        <v>2</v>
      </c>
      <c r="H296" s="72">
        <v>4</v>
      </c>
      <c r="I296" s="72">
        <v>4</v>
      </c>
      <c r="J296" s="72">
        <v>0</v>
      </c>
      <c r="K296" s="72">
        <v>4</v>
      </c>
      <c r="L296" s="72">
        <f t="shared" si="73"/>
        <v>14</v>
      </c>
      <c r="M296" s="72">
        <f t="shared" si="74"/>
        <v>15</v>
      </c>
      <c r="N296" s="111">
        <f t="shared" si="75"/>
        <v>0.93333333333333335</v>
      </c>
      <c r="Q296" s="5">
        <f t="shared" si="65"/>
        <v>0</v>
      </c>
      <c r="R296" s="5">
        <v>13116</v>
      </c>
      <c r="S296" s="5" t="s">
        <v>22</v>
      </c>
      <c r="T296" s="5">
        <v>3</v>
      </c>
      <c r="U296" s="5">
        <v>0</v>
      </c>
      <c r="V296" s="5">
        <v>1</v>
      </c>
      <c r="W296" s="5">
        <v>3</v>
      </c>
      <c r="X296" s="5">
        <v>2</v>
      </c>
      <c r="Y296" s="5">
        <v>0</v>
      </c>
      <c r="Z296" s="5">
        <v>0</v>
      </c>
      <c r="AA296" s="5">
        <v>2</v>
      </c>
      <c r="AB296" s="5">
        <v>4</v>
      </c>
      <c r="AC296" s="5">
        <v>0</v>
      </c>
      <c r="AD296" s="5">
        <v>0</v>
      </c>
      <c r="AE296" s="5">
        <v>0</v>
      </c>
      <c r="AF296" s="5">
        <f t="shared" si="66"/>
        <v>6</v>
      </c>
      <c r="AG296" s="5">
        <f t="shared" si="67"/>
        <v>4</v>
      </c>
      <c r="AH296" s="5">
        <f t="shared" si="68"/>
        <v>4</v>
      </c>
      <c r="AI296" s="5">
        <f t="shared" si="76"/>
        <v>7</v>
      </c>
      <c r="AJ296" s="5">
        <f t="shared" si="77"/>
        <v>4</v>
      </c>
      <c r="AK296" s="5">
        <f t="shared" si="78"/>
        <v>4</v>
      </c>
      <c r="AL296" s="5">
        <f t="shared" si="79"/>
        <v>14</v>
      </c>
      <c r="AM296" s="5">
        <f t="shared" si="80"/>
        <v>15</v>
      </c>
      <c r="AN296" s="5">
        <f t="shared" si="81"/>
        <v>0</v>
      </c>
      <c r="AO296" s="5">
        <f t="shared" si="82"/>
        <v>0</v>
      </c>
      <c r="AP296" s="5">
        <f t="shared" si="83"/>
        <v>0</v>
      </c>
      <c r="AQ296" s="5">
        <f t="shared" si="83"/>
        <v>0</v>
      </c>
    </row>
    <row r="297" spans="1:43" x14ac:dyDescent="0.3">
      <c r="A297" s="71">
        <v>13117</v>
      </c>
      <c r="B297" s="72" t="s">
        <v>33</v>
      </c>
      <c r="C297" s="72">
        <v>5</v>
      </c>
      <c r="D297" s="72">
        <v>5</v>
      </c>
      <c r="E297" s="72">
        <v>10</v>
      </c>
      <c r="F297" s="72">
        <v>2</v>
      </c>
      <c r="G297" s="72">
        <v>3</v>
      </c>
      <c r="H297" s="72">
        <v>5</v>
      </c>
      <c r="I297" s="72">
        <v>0</v>
      </c>
      <c r="J297" s="72">
        <v>1</v>
      </c>
      <c r="K297" s="72">
        <v>1</v>
      </c>
      <c r="L297" s="72">
        <f t="shared" si="73"/>
        <v>16</v>
      </c>
      <c r="M297" s="72">
        <f t="shared" si="74"/>
        <v>16</v>
      </c>
      <c r="N297" s="111">
        <f t="shared" si="75"/>
        <v>1</v>
      </c>
      <c r="Q297" s="5">
        <f t="shared" si="65"/>
        <v>0</v>
      </c>
      <c r="R297" s="5">
        <v>13117</v>
      </c>
      <c r="S297" s="5" t="s">
        <v>33</v>
      </c>
      <c r="T297" s="5">
        <v>5</v>
      </c>
      <c r="U297" s="5">
        <v>0</v>
      </c>
      <c r="V297" s="5">
        <v>0</v>
      </c>
      <c r="W297" s="5">
        <v>5</v>
      </c>
      <c r="X297" s="5">
        <v>2</v>
      </c>
      <c r="Y297" s="5">
        <v>0</v>
      </c>
      <c r="Z297" s="5">
        <v>0</v>
      </c>
      <c r="AA297" s="5">
        <v>3</v>
      </c>
      <c r="AB297" s="5">
        <v>0</v>
      </c>
      <c r="AC297" s="5">
        <v>0</v>
      </c>
      <c r="AD297" s="5">
        <v>0</v>
      </c>
      <c r="AE297" s="5">
        <v>1</v>
      </c>
      <c r="AF297" s="5">
        <f t="shared" si="66"/>
        <v>10</v>
      </c>
      <c r="AG297" s="5">
        <f t="shared" si="67"/>
        <v>5</v>
      </c>
      <c r="AH297" s="5">
        <f t="shared" si="68"/>
        <v>1</v>
      </c>
      <c r="AI297" s="5">
        <f t="shared" si="76"/>
        <v>10</v>
      </c>
      <c r="AJ297" s="5">
        <f t="shared" si="77"/>
        <v>5</v>
      </c>
      <c r="AK297" s="5">
        <f t="shared" si="78"/>
        <v>1</v>
      </c>
      <c r="AL297" s="5">
        <f t="shared" si="79"/>
        <v>16</v>
      </c>
      <c r="AM297" s="5">
        <f t="shared" si="80"/>
        <v>16</v>
      </c>
      <c r="AN297" s="5">
        <f t="shared" si="81"/>
        <v>0</v>
      </c>
      <c r="AO297" s="5">
        <f t="shared" si="82"/>
        <v>0</v>
      </c>
      <c r="AP297" s="5">
        <f t="shared" si="83"/>
        <v>0</v>
      </c>
      <c r="AQ297" s="5">
        <f t="shared" si="83"/>
        <v>0</v>
      </c>
    </row>
    <row r="298" spans="1:43" x14ac:dyDescent="0.3">
      <c r="A298" s="71">
        <v>13118</v>
      </c>
      <c r="B298" s="73" t="s">
        <v>209</v>
      </c>
      <c r="C298" s="72">
        <v>2</v>
      </c>
      <c r="D298" s="72">
        <v>3</v>
      </c>
      <c r="E298" s="72">
        <v>7</v>
      </c>
      <c r="F298" s="72">
        <v>1</v>
      </c>
      <c r="G298" s="72">
        <v>3</v>
      </c>
      <c r="H298" s="72">
        <v>4</v>
      </c>
      <c r="I298" s="72">
        <v>1</v>
      </c>
      <c r="J298" s="72">
        <v>0</v>
      </c>
      <c r="K298" s="72">
        <v>1</v>
      </c>
      <c r="L298" s="72">
        <f t="shared" si="73"/>
        <v>10</v>
      </c>
      <c r="M298" s="72">
        <f t="shared" si="74"/>
        <v>12</v>
      </c>
      <c r="N298" s="111">
        <f t="shared" si="75"/>
        <v>0.83333333333333337</v>
      </c>
      <c r="Q298" s="5">
        <f t="shared" si="65"/>
        <v>0</v>
      </c>
      <c r="R298" s="5">
        <v>13118</v>
      </c>
      <c r="S298" s="5" t="s">
        <v>209</v>
      </c>
      <c r="T298" s="5">
        <v>2</v>
      </c>
      <c r="U298" s="5">
        <v>1</v>
      </c>
      <c r="V298" s="5">
        <v>1</v>
      </c>
      <c r="W298" s="5">
        <v>3</v>
      </c>
      <c r="X298" s="5">
        <v>1</v>
      </c>
      <c r="Y298" s="5">
        <v>0</v>
      </c>
      <c r="Z298" s="5">
        <v>0</v>
      </c>
      <c r="AA298" s="5">
        <v>3</v>
      </c>
      <c r="AB298" s="5">
        <v>1</v>
      </c>
      <c r="AC298" s="5">
        <v>0</v>
      </c>
      <c r="AD298" s="5">
        <v>0</v>
      </c>
      <c r="AE298" s="5">
        <v>0</v>
      </c>
      <c r="AF298" s="5">
        <f t="shared" si="66"/>
        <v>5</v>
      </c>
      <c r="AG298" s="5">
        <f t="shared" si="67"/>
        <v>4</v>
      </c>
      <c r="AH298" s="5">
        <f t="shared" si="68"/>
        <v>1</v>
      </c>
      <c r="AI298" s="5">
        <f t="shared" si="76"/>
        <v>7</v>
      </c>
      <c r="AJ298" s="5">
        <f t="shared" si="77"/>
        <v>4</v>
      </c>
      <c r="AK298" s="5">
        <f t="shared" si="78"/>
        <v>1</v>
      </c>
      <c r="AL298" s="5">
        <f t="shared" si="79"/>
        <v>10</v>
      </c>
      <c r="AM298" s="5">
        <f t="shared" si="80"/>
        <v>12</v>
      </c>
      <c r="AN298" s="5">
        <f t="shared" si="81"/>
        <v>0</v>
      </c>
      <c r="AO298" s="5">
        <f t="shared" si="82"/>
        <v>0</v>
      </c>
      <c r="AP298" s="5">
        <f t="shared" si="83"/>
        <v>0</v>
      </c>
      <c r="AQ298" s="5">
        <f t="shared" si="83"/>
        <v>0</v>
      </c>
    </row>
    <row r="299" spans="1:43" x14ac:dyDescent="0.3">
      <c r="A299" s="71">
        <v>13119</v>
      </c>
      <c r="B299" s="73" t="s">
        <v>396</v>
      </c>
      <c r="C299" s="72">
        <v>7</v>
      </c>
      <c r="D299" s="72">
        <v>6</v>
      </c>
      <c r="E299" s="72">
        <v>15</v>
      </c>
      <c r="F299" s="72">
        <v>5</v>
      </c>
      <c r="G299" s="72">
        <v>5</v>
      </c>
      <c r="H299" s="72">
        <v>10</v>
      </c>
      <c r="I299" s="72">
        <v>2</v>
      </c>
      <c r="J299" s="72">
        <v>6</v>
      </c>
      <c r="K299" s="72">
        <v>8</v>
      </c>
      <c r="L299" s="72">
        <f t="shared" si="73"/>
        <v>31</v>
      </c>
      <c r="M299" s="72">
        <f t="shared" si="74"/>
        <v>33</v>
      </c>
      <c r="N299" s="111">
        <f t="shared" si="75"/>
        <v>0.93939393939393945</v>
      </c>
      <c r="Q299" s="5">
        <f t="shared" si="65"/>
        <v>0</v>
      </c>
      <c r="R299" s="5">
        <v>13119</v>
      </c>
      <c r="S299" s="5" t="s">
        <v>396</v>
      </c>
      <c r="T299" s="5">
        <v>7</v>
      </c>
      <c r="U299" s="5">
        <v>0</v>
      </c>
      <c r="V299" s="5">
        <v>2</v>
      </c>
      <c r="W299" s="5">
        <v>6</v>
      </c>
      <c r="X299" s="5">
        <v>5</v>
      </c>
      <c r="Y299" s="5">
        <v>0</v>
      </c>
      <c r="Z299" s="5">
        <v>0</v>
      </c>
      <c r="AA299" s="5">
        <v>5</v>
      </c>
      <c r="AB299" s="5">
        <v>2</v>
      </c>
      <c r="AC299" s="5">
        <v>0</v>
      </c>
      <c r="AD299" s="5">
        <v>0</v>
      </c>
      <c r="AE299" s="5">
        <v>6</v>
      </c>
      <c r="AF299" s="5">
        <f t="shared" si="66"/>
        <v>13</v>
      </c>
      <c r="AG299" s="5">
        <f t="shared" si="67"/>
        <v>10</v>
      </c>
      <c r="AH299" s="5">
        <f t="shared" si="68"/>
        <v>8</v>
      </c>
      <c r="AI299" s="5">
        <f t="shared" si="76"/>
        <v>15</v>
      </c>
      <c r="AJ299" s="5">
        <f t="shared" si="77"/>
        <v>10</v>
      </c>
      <c r="AK299" s="5">
        <f t="shared" si="78"/>
        <v>8</v>
      </c>
      <c r="AL299" s="5">
        <f t="shared" si="79"/>
        <v>31</v>
      </c>
      <c r="AM299" s="5">
        <f t="shared" si="80"/>
        <v>33</v>
      </c>
      <c r="AN299" s="5">
        <f t="shared" si="81"/>
        <v>0</v>
      </c>
      <c r="AO299" s="5">
        <f t="shared" si="82"/>
        <v>0</v>
      </c>
      <c r="AP299" s="5">
        <f t="shared" si="83"/>
        <v>0</v>
      </c>
      <c r="AQ299" s="5">
        <f t="shared" si="83"/>
        <v>0</v>
      </c>
    </row>
    <row r="300" spans="1:43" x14ac:dyDescent="0.3">
      <c r="A300" s="71">
        <v>13120</v>
      </c>
      <c r="B300" s="73" t="s">
        <v>341</v>
      </c>
      <c r="C300" s="72">
        <v>0</v>
      </c>
      <c r="D300" s="72">
        <v>1</v>
      </c>
      <c r="E300" s="72">
        <v>1</v>
      </c>
      <c r="F300" s="72">
        <v>3</v>
      </c>
      <c r="G300" s="72">
        <v>3</v>
      </c>
      <c r="H300" s="72">
        <v>6</v>
      </c>
      <c r="I300" s="72">
        <v>1</v>
      </c>
      <c r="J300" s="72">
        <v>0</v>
      </c>
      <c r="K300" s="72">
        <v>2</v>
      </c>
      <c r="L300" s="72">
        <f t="shared" si="73"/>
        <v>8</v>
      </c>
      <c r="M300" s="72">
        <f t="shared" si="74"/>
        <v>9</v>
      </c>
      <c r="N300" s="111">
        <f t="shared" si="75"/>
        <v>0.88888888888888884</v>
      </c>
      <c r="Q300" s="5">
        <f t="shared" si="65"/>
        <v>0</v>
      </c>
      <c r="R300" s="5">
        <v>13120</v>
      </c>
      <c r="S300" s="5" t="s">
        <v>341</v>
      </c>
      <c r="T300" s="5">
        <v>0</v>
      </c>
      <c r="U300" s="5">
        <v>0</v>
      </c>
      <c r="V300" s="5">
        <v>0</v>
      </c>
      <c r="W300" s="5">
        <v>1</v>
      </c>
      <c r="X300" s="5">
        <v>3</v>
      </c>
      <c r="Y300" s="5">
        <v>0</v>
      </c>
      <c r="Z300" s="5">
        <v>0</v>
      </c>
      <c r="AA300" s="5">
        <v>3</v>
      </c>
      <c r="AB300" s="5">
        <v>1</v>
      </c>
      <c r="AC300" s="5">
        <v>0</v>
      </c>
      <c r="AD300" s="5">
        <v>1</v>
      </c>
      <c r="AE300" s="5">
        <v>0</v>
      </c>
      <c r="AF300" s="5">
        <f t="shared" si="66"/>
        <v>1</v>
      </c>
      <c r="AG300" s="5">
        <f t="shared" si="67"/>
        <v>6</v>
      </c>
      <c r="AH300" s="5">
        <f t="shared" si="68"/>
        <v>1</v>
      </c>
      <c r="AI300" s="5">
        <f t="shared" si="76"/>
        <v>1</v>
      </c>
      <c r="AJ300" s="5">
        <f t="shared" si="77"/>
        <v>6</v>
      </c>
      <c r="AK300" s="5">
        <f t="shared" si="78"/>
        <v>2</v>
      </c>
      <c r="AL300" s="5">
        <f t="shared" si="79"/>
        <v>8</v>
      </c>
      <c r="AM300" s="5">
        <f t="shared" si="80"/>
        <v>9</v>
      </c>
      <c r="AN300" s="5">
        <f t="shared" si="81"/>
        <v>0</v>
      </c>
      <c r="AO300" s="5">
        <f t="shared" si="82"/>
        <v>0</v>
      </c>
      <c r="AP300" s="5">
        <f t="shared" si="83"/>
        <v>0</v>
      </c>
      <c r="AQ300" s="5">
        <f t="shared" si="83"/>
        <v>0</v>
      </c>
    </row>
    <row r="301" spans="1:43" x14ac:dyDescent="0.3">
      <c r="A301" s="71">
        <v>13121</v>
      </c>
      <c r="B301" s="73" t="s">
        <v>21</v>
      </c>
      <c r="C301" s="72">
        <v>1</v>
      </c>
      <c r="D301" s="72">
        <v>9</v>
      </c>
      <c r="E301" s="72">
        <v>13</v>
      </c>
      <c r="F301" s="72">
        <v>3</v>
      </c>
      <c r="G301" s="72">
        <v>6</v>
      </c>
      <c r="H301" s="72">
        <v>9</v>
      </c>
      <c r="I301" s="72">
        <v>2</v>
      </c>
      <c r="J301" s="72">
        <v>7</v>
      </c>
      <c r="K301" s="72">
        <v>9</v>
      </c>
      <c r="L301" s="72">
        <f t="shared" si="73"/>
        <v>28</v>
      </c>
      <c r="M301" s="72">
        <f t="shared" si="74"/>
        <v>31</v>
      </c>
      <c r="N301" s="111">
        <f t="shared" si="75"/>
        <v>0.90322580645161288</v>
      </c>
      <c r="Q301" s="5">
        <f t="shared" si="65"/>
        <v>0</v>
      </c>
      <c r="R301" s="5">
        <v>13121</v>
      </c>
      <c r="S301" s="5" t="s">
        <v>21</v>
      </c>
      <c r="T301" s="5">
        <v>1</v>
      </c>
      <c r="U301" s="5">
        <v>0</v>
      </c>
      <c r="V301" s="5">
        <v>3</v>
      </c>
      <c r="W301" s="5">
        <v>9</v>
      </c>
      <c r="X301" s="5">
        <v>3</v>
      </c>
      <c r="Y301" s="5">
        <v>0</v>
      </c>
      <c r="Z301" s="5">
        <v>0</v>
      </c>
      <c r="AA301" s="5">
        <v>6</v>
      </c>
      <c r="AB301" s="5">
        <v>2</v>
      </c>
      <c r="AC301" s="5">
        <v>0</v>
      </c>
      <c r="AD301" s="5">
        <v>0</v>
      </c>
      <c r="AE301" s="5">
        <v>7</v>
      </c>
      <c r="AF301" s="5">
        <f t="shared" si="66"/>
        <v>10</v>
      </c>
      <c r="AG301" s="5">
        <f t="shared" si="67"/>
        <v>9</v>
      </c>
      <c r="AH301" s="5">
        <f t="shared" si="68"/>
        <v>9</v>
      </c>
      <c r="AI301" s="5">
        <f t="shared" si="76"/>
        <v>13</v>
      </c>
      <c r="AJ301" s="5">
        <f t="shared" si="77"/>
        <v>9</v>
      </c>
      <c r="AK301" s="5">
        <f t="shared" si="78"/>
        <v>9</v>
      </c>
      <c r="AL301" s="5">
        <f t="shared" si="79"/>
        <v>28</v>
      </c>
      <c r="AM301" s="5">
        <f t="shared" si="80"/>
        <v>31</v>
      </c>
      <c r="AN301" s="5">
        <f t="shared" si="81"/>
        <v>0</v>
      </c>
      <c r="AO301" s="5">
        <f t="shared" si="82"/>
        <v>0</v>
      </c>
      <c r="AP301" s="5">
        <f t="shared" si="83"/>
        <v>0</v>
      </c>
      <c r="AQ301" s="5">
        <f t="shared" si="83"/>
        <v>0</v>
      </c>
    </row>
    <row r="302" spans="1:43" x14ac:dyDescent="0.3">
      <c r="A302" s="71">
        <v>13122</v>
      </c>
      <c r="B302" s="73" t="s">
        <v>407</v>
      </c>
      <c r="C302" s="72">
        <v>6</v>
      </c>
      <c r="D302" s="72">
        <v>5</v>
      </c>
      <c r="E302" s="72">
        <v>13</v>
      </c>
      <c r="F302" s="72">
        <v>7</v>
      </c>
      <c r="G302" s="72">
        <v>8</v>
      </c>
      <c r="H302" s="72">
        <v>15</v>
      </c>
      <c r="I302" s="72">
        <v>6</v>
      </c>
      <c r="J302" s="72">
        <v>6</v>
      </c>
      <c r="K302" s="72">
        <v>12</v>
      </c>
      <c r="L302" s="72">
        <f t="shared" si="73"/>
        <v>38</v>
      </c>
      <c r="M302" s="72">
        <f t="shared" si="74"/>
        <v>40</v>
      </c>
      <c r="N302" s="111">
        <f t="shared" si="75"/>
        <v>0.95</v>
      </c>
      <c r="Q302" s="5">
        <f t="shared" si="65"/>
        <v>0</v>
      </c>
      <c r="R302" s="5">
        <v>13122</v>
      </c>
      <c r="S302" s="5" t="s">
        <v>407</v>
      </c>
      <c r="T302" s="5">
        <v>6</v>
      </c>
      <c r="U302" s="5">
        <v>0</v>
      </c>
      <c r="V302" s="5">
        <v>2</v>
      </c>
      <c r="W302" s="5">
        <v>5</v>
      </c>
      <c r="X302" s="5">
        <v>7</v>
      </c>
      <c r="Y302" s="5">
        <v>0</v>
      </c>
      <c r="Z302" s="5">
        <v>0</v>
      </c>
      <c r="AA302" s="5">
        <v>8</v>
      </c>
      <c r="AB302" s="5">
        <v>6</v>
      </c>
      <c r="AC302" s="5">
        <v>0</v>
      </c>
      <c r="AD302" s="5">
        <v>0</v>
      </c>
      <c r="AE302" s="5">
        <v>6</v>
      </c>
      <c r="AF302" s="5">
        <f t="shared" si="66"/>
        <v>11</v>
      </c>
      <c r="AG302" s="5">
        <f t="shared" si="67"/>
        <v>15</v>
      </c>
      <c r="AH302" s="5">
        <f t="shared" si="68"/>
        <v>12</v>
      </c>
      <c r="AI302" s="5">
        <f t="shared" si="76"/>
        <v>13</v>
      </c>
      <c r="AJ302" s="5">
        <f t="shared" si="77"/>
        <v>15</v>
      </c>
      <c r="AK302" s="5">
        <f t="shared" si="78"/>
        <v>12</v>
      </c>
      <c r="AL302" s="5">
        <f t="shared" si="79"/>
        <v>38</v>
      </c>
      <c r="AM302" s="5">
        <f t="shared" si="80"/>
        <v>40</v>
      </c>
      <c r="AN302" s="5">
        <f t="shared" si="81"/>
        <v>0</v>
      </c>
      <c r="AO302" s="5">
        <f t="shared" si="82"/>
        <v>0</v>
      </c>
      <c r="AP302" s="5">
        <f t="shared" si="83"/>
        <v>0</v>
      </c>
      <c r="AQ302" s="5">
        <f t="shared" si="83"/>
        <v>0</v>
      </c>
    </row>
    <row r="303" spans="1:43" x14ac:dyDescent="0.3">
      <c r="A303" s="71">
        <v>13123</v>
      </c>
      <c r="B303" s="75" t="s">
        <v>206</v>
      </c>
      <c r="C303" s="72" t="e">
        <v>#N/A</v>
      </c>
      <c r="D303" s="72" t="e">
        <v>#N/A</v>
      </c>
      <c r="E303" s="72" t="e">
        <v>#N/A</v>
      </c>
      <c r="F303" s="72" t="e">
        <v>#N/A</v>
      </c>
      <c r="G303" s="72" t="e">
        <v>#N/A</v>
      </c>
      <c r="H303" s="72" t="e">
        <v>#N/A</v>
      </c>
      <c r="I303" s="72" t="e">
        <v>#N/A</v>
      </c>
      <c r="J303" s="72" t="e">
        <v>#N/A</v>
      </c>
      <c r="K303" s="72" t="e">
        <v>#N/A</v>
      </c>
      <c r="L303" s="72" t="e">
        <f t="shared" si="73"/>
        <v>#N/A</v>
      </c>
      <c r="M303" s="72" t="e">
        <f t="shared" si="74"/>
        <v>#N/A</v>
      </c>
      <c r="N303" s="111">
        <v>1</v>
      </c>
      <c r="Q303" s="5">
        <f t="shared" si="65"/>
        <v>0</v>
      </c>
      <c r="R303" s="5">
        <v>13123</v>
      </c>
      <c r="S303" s="5" t="s">
        <v>206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f t="shared" si="66"/>
        <v>0</v>
      </c>
      <c r="AG303" s="5">
        <f t="shared" si="67"/>
        <v>0</v>
      </c>
      <c r="AH303" s="5">
        <f t="shared" si="68"/>
        <v>0</v>
      </c>
      <c r="AI303" s="5">
        <f t="shared" si="76"/>
        <v>0</v>
      </c>
      <c r="AJ303" s="5">
        <f t="shared" si="77"/>
        <v>0</v>
      </c>
      <c r="AK303" s="5">
        <f t="shared" si="78"/>
        <v>0</v>
      </c>
      <c r="AL303" s="5">
        <f t="shared" si="79"/>
        <v>0</v>
      </c>
      <c r="AM303" s="5">
        <f t="shared" si="80"/>
        <v>0</v>
      </c>
      <c r="AN303" s="5">
        <v>0</v>
      </c>
      <c r="AO303" s="5">
        <v>0</v>
      </c>
      <c r="AP303" s="5">
        <v>0</v>
      </c>
      <c r="AQ303" s="5">
        <v>0</v>
      </c>
    </row>
    <row r="304" spans="1:43" x14ac:dyDescent="0.3">
      <c r="A304" s="71">
        <v>13124</v>
      </c>
      <c r="B304" s="73" t="s">
        <v>126</v>
      </c>
      <c r="C304" s="72">
        <v>6</v>
      </c>
      <c r="D304" s="72">
        <v>3</v>
      </c>
      <c r="E304" s="72">
        <v>10</v>
      </c>
      <c r="F304" s="72">
        <v>9</v>
      </c>
      <c r="G304" s="72">
        <v>1</v>
      </c>
      <c r="H304" s="72">
        <v>12</v>
      </c>
      <c r="I304" s="72">
        <v>2</v>
      </c>
      <c r="J304" s="72">
        <v>1</v>
      </c>
      <c r="K304" s="72">
        <v>3</v>
      </c>
      <c r="L304" s="72">
        <f t="shared" si="73"/>
        <v>22</v>
      </c>
      <c r="M304" s="72">
        <f t="shared" si="74"/>
        <v>25</v>
      </c>
      <c r="N304" s="111">
        <f t="shared" si="75"/>
        <v>0.88</v>
      </c>
      <c r="Q304" s="5">
        <f t="shared" si="65"/>
        <v>0</v>
      </c>
      <c r="R304" s="5">
        <v>13124</v>
      </c>
      <c r="S304" s="5" t="s">
        <v>126</v>
      </c>
      <c r="T304" s="5">
        <v>6</v>
      </c>
      <c r="U304" s="5">
        <v>0</v>
      </c>
      <c r="V304" s="5">
        <v>1</v>
      </c>
      <c r="W304" s="5">
        <v>3</v>
      </c>
      <c r="X304" s="5">
        <v>9</v>
      </c>
      <c r="Y304" s="5">
        <v>0</v>
      </c>
      <c r="Z304" s="5">
        <v>2</v>
      </c>
      <c r="AA304" s="5">
        <v>1</v>
      </c>
      <c r="AB304" s="5">
        <v>2</v>
      </c>
      <c r="AC304" s="5">
        <v>0</v>
      </c>
      <c r="AD304" s="5">
        <v>0</v>
      </c>
      <c r="AE304" s="5">
        <v>1</v>
      </c>
      <c r="AF304" s="5">
        <f t="shared" si="66"/>
        <v>9</v>
      </c>
      <c r="AG304" s="5">
        <f t="shared" si="67"/>
        <v>10</v>
      </c>
      <c r="AH304" s="5">
        <f t="shared" si="68"/>
        <v>3</v>
      </c>
      <c r="AI304" s="5">
        <f t="shared" si="76"/>
        <v>10</v>
      </c>
      <c r="AJ304" s="5">
        <f t="shared" si="77"/>
        <v>12</v>
      </c>
      <c r="AK304" s="5">
        <f t="shared" si="78"/>
        <v>3</v>
      </c>
      <c r="AL304" s="5">
        <f t="shared" si="79"/>
        <v>22</v>
      </c>
      <c r="AM304" s="5">
        <f t="shared" si="80"/>
        <v>25</v>
      </c>
      <c r="AN304" s="5">
        <f t="shared" ref="AN304:AN311" si="84">+L304-AL304</f>
        <v>0</v>
      </c>
      <c r="AO304" s="5">
        <f t="shared" ref="AO304:AO311" si="85">+AM304-M304</f>
        <v>0</v>
      </c>
      <c r="AP304" s="5">
        <f t="shared" ref="AP304:AQ311" si="86">+AL304-L304</f>
        <v>0</v>
      </c>
      <c r="AQ304" s="5">
        <f t="shared" si="86"/>
        <v>0</v>
      </c>
    </row>
    <row r="305" spans="1:43" x14ac:dyDescent="0.3">
      <c r="A305" s="71">
        <v>13125</v>
      </c>
      <c r="B305" s="73" t="s">
        <v>230</v>
      </c>
      <c r="C305" s="72">
        <v>4</v>
      </c>
      <c r="D305" s="72">
        <v>0</v>
      </c>
      <c r="E305" s="72">
        <v>4</v>
      </c>
      <c r="F305" s="72">
        <v>3</v>
      </c>
      <c r="G305" s="72">
        <v>1</v>
      </c>
      <c r="H305" s="72">
        <v>5</v>
      </c>
      <c r="I305" s="72">
        <v>1</v>
      </c>
      <c r="J305" s="72">
        <v>2</v>
      </c>
      <c r="K305" s="72">
        <v>3</v>
      </c>
      <c r="L305" s="72">
        <f t="shared" si="73"/>
        <v>11</v>
      </c>
      <c r="M305" s="72">
        <f t="shared" si="74"/>
        <v>12</v>
      </c>
      <c r="N305" s="111">
        <f t="shared" si="75"/>
        <v>0.91666666666666663</v>
      </c>
      <c r="Q305" s="5">
        <f t="shared" si="65"/>
        <v>0</v>
      </c>
      <c r="R305" s="5">
        <v>13125</v>
      </c>
      <c r="S305" s="5" t="s">
        <v>230</v>
      </c>
      <c r="T305" s="5">
        <v>4</v>
      </c>
      <c r="U305" s="5">
        <v>0</v>
      </c>
      <c r="V305" s="5">
        <v>0</v>
      </c>
      <c r="W305" s="5">
        <v>0</v>
      </c>
      <c r="X305" s="5">
        <v>3</v>
      </c>
      <c r="Y305" s="5">
        <v>0</v>
      </c>
      <c r="Z305" s="5">
        <v>1</v>
      </c>
      <c r="AA305" s="5">
        <v>1</v>
      </c>
      <c r="AB305" s="5">
        <v>1</v>
      </c>
      <c r="AC305" s="5">
        <v>0</v>
      </c>
      <c r="AD305" s="5">
        <v>0</v>
      </c>
      <c r="AE305" s="5">
        <v>2</v>
      </c>
      <c r="AF305" s="5">
        <f t="shared" si="66"/>
        <v>4</v>
      </c>
      <c r="AG305" s="5">
        <f t="shared" si="67"/>
        <v>4</v>
      </c>
      <c r="AH305" s="5">
        <f t="shared" si="68"/>
        <v>3</v>
      </c>
      <c r="AI305" s="5">
        <f t="shared" si="76"/>
        <v>4</v>
      </c>
      <c r="AJ305" s="5">
        <f t="shared" si="77"/>
        <v>5</v>
      </c>
      <c r="AK305" s="5">
        <f t="shared" si="78"/>
        <v>3</v>
      </c>
      <c r="AL305" s="5">
        <f t="shared" si="79"/>
        <v>11</v>
      </c>
      <c r="AM305" s="5">
        <f t="shared" si="80"/>
        <v>12</v>
      </c>
      <c r="AN305" s="5">
        <f t="shared" si="84"/>
        <v>0</v>
      </c>
      <c r="AO305" s="5">
        <f t="shared" si="85"/>
        <v>0</v>
      </c>
      <c r="AP305" s="5">
        <f t="shared" si="86"/>
        <v>0</v>
      </c>
      <c r="AQ305" s="5">
        <f t="shared" si="86"/>
        <v>0</v>
      </c>
    </row>
    <row r="306" spans="1:43" x14ac:dyDescent="0.3">
      <c r="A306" s="71">
        <v>13126</v>
      </c>
      <c r="B306" s="73" t="s">
        <v>106</v>
      </c>
      <c r="C306" s="72">
        <v>2</v>
      </c>
      <c r="D306" s="72">
        <v>6</v>
      </c>
      <c r="E306" s="72">
        <v>8</v>
      </c>
      <c r="F306" s="72">
        <v>1</v>
      </c>
      <c r="G306" s="72">
        <v>5</v>
      </c>
      <c r="H306" s="72">
        <v>6</v>
      </c>
      <c r="I306" s="72">
        <v>0</v>
      </c>
      <c r="J306" s="72">
        <v>3</v>
      </c>
      <c r="K306" s="72">
        <v>3</v>
      </c>
      <c r="L306" s="72">
        <f t="shared" si="73"/>
        <v>17</v>
      </c>
      <c r="M306" s="72">
        <f t="shared" si="74"/>
        <v>17</v>
      </c>
      <c r="N306" s="111">
        <f t="shared" si="75"/>
        <v>1</v>
      </c>
      <c r="Q306" s="5">
        <f t="shared" si="65"/>
        <v>0</v>
      </c>
      <c r="R306" s="5">
        <v>13126</v>
      </c>
      <c r="S306" s="5" t="s">
        <v>106</v>
      </c>
      <c r="T306" s="5">
        <v>2</v>
      </c>
      <c r="U306" s="5">
        <v>0</v>
      </c>
      <c r="V306" s="5">
        <v>0</v>
      </c>
      <c r="W306" s="5">
        <v>6</v>
      </c>
      <c r="X306" s="5">
        <v>1</v>
      </c>
      <c r="Y306" s="5">
        <v>0</v>
      </c>
      <c r="Z306" s="5">
        <v>0</v>
      </c>
      <c r="AA306" s="5">
        <v>5</v>
      </c>
      <c r="AB306" s="5">
        <v>0</v>
      </c>
      <c r="AC306" s="5">
        <v>0</v>
      </c>
      <c r="AD306" s="5">
        <v>0</v>
      </c>
      <c r="AE306" s="5">
        <v>3</v>
      </c>
      <c r="AF306" s="5">
        <f t="shared" si="66"/>
        <v>8</v>
      </c>
      <c r="AG306" s="5">
        <f t="shared" si="67"/>
        <v>6</v>
      </c>
      <c r="AH306" s="5">
        <f t="shared" si="68"/>
        <v>3</v>
      </c>
      <c r="AI306" s="5">
        <f t="shared" si="76"/>
        <v>8</v>
      </c>
      <c r="AJ306" s="5">
        <f t="shared" si="77"/>
        <v>6</v>
      </c>
      <c r="AK306" s="5">
        <f t="shared" si="78"/>
        <v>3</v>
      </c>
      <c r="AL306" s="5">
        <f t="shared" si="79"/>
        <v>17</v>
      </c>
      <c r="AM306" s="5">
        <f t="shared" si="80"/>
        <v>17</v>
      </c>
      <c r="AN306" s="5">
        <f t="shared" si="84"/>
        <v>0</v>
      </c>
      <c r="AO306" s="5">
        <f t="shared" si="85"/>
        <v>0</v>
      </c>
      <c r="AP306" s="5">
        <f t="shared" si="86"/>
        <v>0</v>
      </c>
      <c r="AQ306" s="5">
        <f t="shared" si="86"/>
        <v>0</v>
      </c>
    </row>
    <row r="307" spans="1:43" x14ac:dyDescent="0.3">
      <c r="A307" s="71">
        <v>13127</v>
      </c>
      <c r="B307" s="75" t="s">
        <v>235</v>
      </c>
      <c r="C307" s="72">
        <v>8</v>
      </c>
      <c r="D307" s="72">
        <v>7</v>
      </c>
      <c r="E307" s="72">
        <v>15</v>
      </c>
      <c r="F307" s="72">
        <v>4</v>
      </c>
      <c r="G307" s="72">
        <v>4</v>
      </c>
      <c r="H307" s="72">
        <v>8</v>
      </c>
      <c r="I307" s="72">
        <v>1</v>
      </c>
      <c r="J307" s="72">
        <v>2</v>
      </c>
      <c r="K307" s="72">
        <v>3</v>
      </c>
      <c r="L307" s="72">
        <f t="shared" si="73"/>
        <v>26</v>
      </c>
      <c r="M307" s="72">
        <f t="shared" si="74"/>
        <v>26</v>
      </c>
      <c r="N307" s="111">
        <f t="shared" si="75"/>
        <v>1</v>
      </c>
      <c r="Q307" s="5">
        <f t="shared" si="65"/>
        <v>0</v>
      </c>
      <c r="R307" s="5">
        <v>13127</v>
      </c>
      <c r="S307" s="5" t="s">
        <v>235</v>
      </c>
      <c r="T307" s="5">
        <v>8</v>
      </c>
      <c r="U307" s="5">
        <v>0</v>
      </c>
      <c r="V307" s="5">
        <v>0</v>
      </c>
      <c r="W307" s="5">
        <v>7</v>
      </c>
      <c r="X307" s="5">
        <v>4</v>
      </c>
      <c r="Y307" s="5">
        <v>0</v>
      </c>
      <c r="Z307" s="5">
        <v>0</v>
      </c>
      <c r="AA307" s="5">
        <v>4</v>
      </c>
      <c r="AB307" s="5">
        <v>1</v>
      </c>
      <c r="AC307" s="5">
        <v>0</v>
      </c>
      <c r="AD307" s="5">
        <v>0</v>
      </c>
      <c r="AE307" s="5">
        <v>2</v>
      </c>
      <c r="AF307" s="5">
        <f t="shared" si="66"/>
        <v>15</v>
      </c>
      <c r="AG307" s="5">
        <f t="shared" si="67"/>
        <v>8</v>
      </c>
      <c r="AH307" s="5">
        <f t="shared" si="68"/>
        <v>3</v>
      </c>
      <c r="AI307" s="5">
        <f t="shared" si="76"/>
        <v>15</v>
      </c>
      <c r="AJ307" s="5">
        <f t="shared" si="77"/>
        <v>8</v>
      </c>
      <c r="AK307" s="5">
        <f t="shared" si="78"/>
        <v>3</v>
      </c>
      <c r="AL307" s="5">
        <f t="shared" si="79"/>
        <v>26</v>
      </c>
      <c r="AM307" s="5">
        <f t="shared" si="80"/>
        <v>26</v>
      </c>
      <c r="AN307" s="5">
        <f t="shared" si="84"/>
        <v>0</v>
      </c>
      <c r="AO307" s="5">
        <f t="shared" si="85"/>
        <v>0</v>
      </c>
      <c r="AP307" s="5">
        <f t="shared" si="86"/>
        <v>0</v>
      </c>
      <c r="AQ307" s="5">
        <f t="shared" si="86"/>
        <v>0</v>
      </c>
    </row>
    <row r="308" spans="1:43" x14ac:dyDescent="0.3">
      <c r="A308" s="71">
        <v>13128</v>
      </c>
      <c r="B308" s="75" t="s">
        <v>82</v>
      </c>
      <c r="C308" s="72">
        <v>13</v>
      </c>
      <c r="D308" s="72">
        <v>4</v>
      </c>
      <c r="E308" s="72">
        <v>18</v>
      </c>
      <c r="F308" s="72">
        <v>13</v>
      </c>
      <c r="G308" s="72">
        <v>7</v>
      </c>
      <c r="H308" s="72">
        <v>20</v>
      </c>
      <c r="I308" s="72">
        <v>3</v>
      </c>
      <c r="J308" s="72">
        <v>3</v>
      </c>
      <c r="K308" s="72">
        <v>6</v>
      </c>
      <c r="L308" s="72">
        <f t="shared" si="73"/>
        <v>43</v>
      </c>
      <c r="M308" s="72">
        <f t="shared" si="74"/>
        <v>44</v>
      </c>
      <c r="N308" s="111">
        <f t="shared" si="75"/>
        <v>0.97727272727272729</v>
      </c>
      <c r="Q308" s="5">
        <f t="shared" si="65"/>
        <v>0</v>
      </c>
      <c r="R308" s="5">
        <v>13128</v>
      </c>
      <c r="S308" s="5" t="s">
        <v>82</v>
      </c>
      <c r="T308" s="5">
        <v>13</v>
      </c>
      <c r="U308" s="5">
        <v>0</v>
      </c>
      <c r="V308" s="5">
        <v>1</v>
      </c>
      <c r="W308" s="5">
        <v>4</v>
      </c>
      <c r="X308" s="5">
        <v>13</v>
      </c>
      <c r="Y308" s="5">
        <v>0</v>
      </c>
      <c r="Z308" s="5">
        <v>0</v>
      </c>
      <c r="AA308" s="5">
        <v>7</v>
      </c>
      <c r="AB308" s="5">
        <v>3</v>
      </c>
      <c r="AC308" s="5">
        <v>0</v>
      </c>
      <c r="AD308" s="5">
        <v>0</v>
      </c>
      <c r="AE308" s="5">
        <v>3</v>
      </c>
      <c r="AF308" s="5">
        <f t="shared" si="66"/>
        <v>17</v>
      </c>
      <c r="AG308" s="5">
        <f t="shared" si="67"/>
        <v>20</v>
      </c>
      <c r="AH308" s="5">
        <f t="shared" si="68"/>
        <v>6</v>
      </c>
      <c r="AI308" s="5">
        <f t="shared" si="76"/>
        <v>18</v>
      </c>
      <c r="AJ308" s="5">
        <f t="shared" si="77"/>
        <v>20</v>
      </c>
      <c r="AK308" s="5">
        <f t="shared" si="78"/>
        <v>6</v>
      </c>
      <c r="AL308" s="5">
        <f t="shared" si="79"/>
        <v>43</v>
      </c>
      <c r="AM308" s="5">
        <f t="shared" si="80"/>
        <v>44</v>
      </c>
      <c r="AN308" s="5">
        <f t="shared" si="84"/>
        <v>0</v>
      </c>
      <c r="AO308" s="5">
        <f t="shared" si="85"/>
        <v>0</v>
      </c>
      <c r="AP308" s="5">
        <f t="shared" si="86"/>
        <v>0</v>
      </c>
      <c r="AQ308" s="5">
        <f t="shared" si="86"/>
        <v>0</v>
      </c>
    </row>
    <row r="309" spans="1:43" x14ac:dyDescent="0.3">
      <c r="A309" s="71">
        <v>13129</v>
      </c>
      <c r="B309" s="73" t="s">
        <v>406</v>
      </c>
      <c r="C309" s="72">
        <v>4</v>
      </c>
      <c r="D309" s="72">
        <v>8</v>
      </c>
      <c r="E309" s="72">
        <v>15</v>
      </c>
      <c r="F309" s="72">
        <v>4</v>
      </c>
      <c r="G309" s="72">
        <v>7</v>
      </c>
      <c r="H309" s="72">
        <v>11</v>
      </c>
      <c r="I309" s="72">
        <v>0</v>
      </c>
      <c r="J309" s="72">
        <v>6</v>
      </c>
      <c r="K309" s="72">
        <v>6</v>
      </c>
      <c r="L309" s="72">
        <f t="shared" si="73"/>
        <v>29</v>
      </c>
      <c r="M309" s="72">
        <f t="shared" si="74"/>
        <v>32</v>
      </c>
      <c r="N309" s="111">
        <f t="shared" si="75"/>
        <v>0.90625</v>
      </c>
      <c r="Q309" s="5">
        <f t="shared" si="65"/>
        <v>0</v>
      </c>
      <c r="R309" s="5">
        <v>13129</v>
      </c>
      <c r="S309" s="5" t="s">
        <v>406</v>
      </c>
      <c r="T309" s="5">
        <v>4</v>
      </c>
      <c r="U309" s="5">
        <v>0</v>
      </c>
      <c r="V309" s="5">
        <v>3</v>
      </c>
      <c r="W309" s="5">
        <v>8</v>
      </c>
      <c r="X309" s="5">
        <v>4</v>
      </c>
      <c r="Y309" s="5">
        <v>0</v>
      </c>
      <c r="Z309" s="5">
        <v>0</v>
      </c>
      <c r="AA309" s="5">
        <v>7</v>
      </c>
      <c r="AB309" s="5">
        <v>0</v>
      </c>
      <c r="AC309" s="5">
        <v>0</v>
      </c>
      <c r="AD309" s="5">
        <v>0</v>
      </c>
      <c r="AE309" s="5">
        <v>6</v>
      </c>
      <c r="AF309" s="5">
        <f t="shared" si="66"/>
        <v>12</v>
      </c>
      <c r="AG309" s="5">
        <f t="shared" si="67"/>
        <v>11</v>
      </c>
      <c r="AH309" s="5">
        <f t="shared" si="68"/>
        <v>6</v>
      </c>
      <c r="AI309" s="5">
        <f t="shared" si="76"/>
        <v>15</v>
      </c>
      <c r="AJ309" s="5">
        <f t="shared" si="77"/>
        <v>11</v>
      </c>
      <c r="AK309" s="5">
        <f t="shared" si="78"/>
        <v>6</v>
      </c>
      <c r="AL309" s="5">
        <f t="shared" si="79"/>
        <v>29</v>
      </c>
      <c r="AM309" s="5">
        <f t="shared" si="80"/>
        <v>32</v>
      </c>
      <c r="AN309" s="5">
        <f t="shared" si="84"/>
        <v>0</v>
      </c>
      <c r="AO309" s="5">
        <f t="shared" si="85"/>
        <v>0</v>
      </c>
      <c r="AP309" s="5">
        <f t="shared" si="86"/>
        <v>0</v>
      </c>
      <c r="AQ309" s="5">
        <f t="shared" si="86"/>
        <v>0</v>
      </c>
    </row>
    <row r="310" spans="1:43" x14ac:dyDescent="0.3">
      <c r="A310" s="71">
        <v>13130</v>
      </c>
      <c r="B310" s="75" t="s">
        <v>197</v>
      </c>
      <c r="C310" s="72">
        <v>8</v>
      </c>
      <c r="D310" s="72">
        <v>3</v>
      </c>
      <c r="E310" s="72">
        <v>13</v>
      </c>
      <c r="F310" s="72">
        <v>6</v>
      </c>
      <c r="G310" s="72">
        <v>3</v>
      </c>
      <c r="H310" s="72">
        <v>9</v>
      </c>
      <c r="I310" s="72">
        <v>4</v>
      </c>
      <c r="J310" s="72">
        <v>2</v>
      </c>
      <c r="K310" s="72">
        <v>6</v>
      </c>
      <c r="L310" s="72">
        <f t="shared" si="73"/>
        <v>26</v>
      </c>
      <c r="M310" s="72">
        <f t="shared" si="74"/>
        <v>28</v>
      </c>
      <c r="N310" s="111">
        <f t="shared" si="75"/>
        <v>0.9285714285714286</v>
      </c>
      <c r="Q310" s="5">
        <f t="shared" si="65"/>
        <v>0</v>
      </c>
      <c r="R310" s="5">
        <v>13130</v>
      </c>
      <c r="S310" s="5" t="s">
        <v>197</v>
      </c>
      <c r="T310" s="5">
        <v>8</v>
      </c>
      <c r="U310" s="5">
        <v>0</v>
      </c>
      <c r="V310" s="5">
        <v>2</v>
      </c>
      <c r="W310" s="5">
        <v>3</v>
      </c>
      <c r="X310" s="5">
        <v>6</v>
      </c>
      <c r="Y310" s="5">
        <v>0</v>
      </c>
      <c r="Z310" s="5">
        <v>0</v>
      </c>
      <c r="AA310" s="5">
        <v>3</v>
      </c>
      <c r="AB310" s="5">
        <v>4</v>
      </c>
      <c r="AC310" s="5">
        <v>0</v>
      </c>
      <c r="AD310" s="5">
        <v>0</v>
      </c>
      <c r="AE310" s="5">
        <v>2</v>
      </c>
      <c r="AF310" s="5">
        <f t="shared" si="66"/>
        <v>11</v>
      </c>
      <c r="AG310" s="5">
        <f t="shared" si="67"/>
        <v>9</v>
      </c>
      <c r="AH310" s="5">
        <f t="shared" si="68"/>
        <v>6</v>
      </c>
      <c r="AI310" s="5">
        <f t="shared" si="76"/>
        <v>13</v>
      </c>
      <c r="AJ310" s="5">
        <f t="shared" si="77"/>
        <v>9</v>
      </c>
      <c r="AK310" s="5">
        <f t="shared" si="78"/>
        <v>6</v>
      </c>
      <c r="AL310" s="5">
        <f t="shared" si="79"/>
        <v>26</v>
      </c>
      <c r="AM310" s="5">
        <f t="shared" si="80"/>
        <v>28</v>
      </c>
      <c r="AN310" s="5">
        <f t="shared" si="84"/>
        <v>0</v>
      </c>
      <c r="AO310" s="5">
        <f t="shared" si="85"/>
        <v>0</v>
      </c>
      <c r="AP310" s="5">
        <f t="shared" si="86"/>
        <v>0</v>
      </c>
      <c r="AQ310" s="5">
        <f t="shared" si="86"/>
        <v>0</v>
      </c>
    </row>
    <row r="311" spans="1:43" x14ac:dyDescent="0.3">
      <c r="A311" s="71">
        <v>13131</v>
      </c>
      <c r="B311" s="73" t="s">
        <v>405</v>
      </c>
      <c r="C311" s="72">
        <v>1</v>
      </c>
      <c r="D311" s="72">
        <v>5</v>
      </c>
      <c r="E311" s="72">
        <v>7</v>
      </c>
      <c r="F311" s="72">
        <v>1</v>
      </c>
      <c r="G311" s="72">
        <v>4</v>
      </c>
      <c r="H311" s="72">
        <v>5</v>
      </c>
      <c r="I311" s="72">
        <v>0</v>
      </c>
      <c r="J311" s="72">
        <v>1</v>
      </c>
      <c r="K311" s="72">
        <v>2</v>
      </c>
      <c r="L311" s="72">
        <f t="shared" si="73"/>
        <v>12</v>
      </c>
      <c r="M311" s="72">
        <f t="shared" si="74"/>
        <v>14</v>
      </c>
      <c r="N311" s="111">
        <f t="shared" si="75"/>
        <v>0.8571428571428571</v>
      </c>
      <c r="Q311" s="5">
        <f t="shared" si="65"/>
        <v>0</v>
      </c>
      <c r="R311" s="5">
        <v>13131</v>
      </c>
      <c r="S311" s="5" t="s">
        <v>405</v>
      </c>
      <c r="T311" s="5">
        <v>1</v>
      </c>
      <c r="U311" s="5">
        <v>0</v>
      </c>
      <c r="V311" s="5">
        <v>1</v>
      </c>
      <c r="W311" s="5">
        <v>5</v>
      </c>
      <c r="X311" s="5">
        <v>1</v>
      </c>
      <c r="Y311" s="5">
        <v>0</v>
      </c>
      <c r="Z311" s="5">
        <v>0</v>
      </c>
      <c r="AA311" s="5">
        <v>4</v>
      </c>
      <c r="AB311" s="5">
        <v>0</v>
      </c>
      <c r="AC311" s="5">
        <v>0</v>
      </c>
      <c r="AD311" s="5">
        <v>1</v>
      </c>
      <c r="AE311" s="5">
        <v>1</v>
      </c>
      <c r="AF311" s="5">
        <f t="shared" si="66"/>
        <v>6</v>
      </c>
      <c r="AG311" s="5">
        <f t="shared" si="67"/>
        <v>5</v>
      </c>
      <c r="AH311" s="5">
        <f t="shared" si="68"/>
        <v>1</v>
      </c>
      <c r="AI311" s="5">
        <f t="shared" si="76"/>
        <v>7</v>
      </c>
      <c r="AJ311" s="5">
        <f t="shared" si="77"/>
        <v>5</v>
      </c>
      <c r="AK311" s="5">
        <f t="shared" si="78"/>
        <v>2</v>
      </c>
      <c r="AL311" s="5">
        <f t="shared" si="79"/>
        <v>12</v>
      </c>
      <c r="AM311" s="5">
        <f t="shared" si="80"/>
        <v>14</v>
      </c>
      <c r="AN311" s="5">
        <f t="shared" si="84"/>
        <v>0</v>
      </c>
      <c r="AO311" s="5">
        <f t="shared" si="85"/>
        <v>0</v>
      </c>
      <c r="AP311" s="5">
        <f t="shared" si="86"/>
        <v>0</v>
      </c>
      <c r="AQ311" s="5">
        <f t="shared" si="86"/>
        <v>0</v>
      </c>
    </row>
    <row r="312" spans="1:43" x14ac:dyDescent="0.3">
      <c r="A312" s="71">
        <v>13132</v>
      </c>
      <c r="B312" s="73" t="s">
        <v>267</v>
      </c>
      <c r="C312" s="72" t="e">
        <v>#N/A</v>
      </c>
      <c r="D312" s="72" t="e">
        <v>#N/A</v>
      </c>
      <c r="E312" s="72" t="e">
        <v>#N/A</v>
      </c>
      <c r="F312" s="72" t="e">
        <v>#N/A</v>
      </c>
      <c r="G312" s="72" t="e">
        <v>#N/A</v>
      </c>
      <c r="H312" s="72" t="e">
        <v>#N/A</v>
      </c>
      <c r="I312" s="72" t="e">
        <v>#N/A</v>
      </c>
      <c r="J312" s="72" t="e">
        <v>#N/A</v>
      </c>
      <c r="K312" s="72" t="e">
        <v>#N/A</v>
      </c>
      <c r="L312" s="72" t="e">
        <v>#N/A</v>
      </c>
      <c r="M312" s="72" t="e">
        <v>#N/A</v>
      </c>
      <c r="N312" s="111">
        <v>1</v>
      </c>
      <c r="Q312" s="5">
        <f t="shared" si="65"/>
        <v>0</v>
      </c>
      <c r="R312" s="5">
        <v>13132</v>
      </c>
      <c r="S312" s="5" t="s">
        <v>267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f t="shared" si="66"/>
        <v>0</v>
      </c>
      <c r="AG312" s="5">
        <f t="shared" si="67"/>
        <v>0</v>
      </c>
      <c r="AH312" s="5">
        <f t="shared" si="68"/>
        <v>0</v>
      </c>
      <c r="AI312" s="5">
        <f t="shared" si="76"/>
        <v>0</v>
      </c>
      <c r="AJ312" s="5">
        <f t="shared" si="77"/>
        <v>0</v>
      </c>
      <c r="AK312" s="5">
        <f t="shared" si="78"/>
        <v>0</v>
      </c>
      <c r="AL312" s="5">
        <f t="shared" si="79"/>
        <v>0</v>
      </c>
      <c r="AM312" s="5">
        <f t="shared" si="80"/>
        <v>0</v>
      </c>
      <c r="AN312" s="5">
        <v>0</v>
      </c>
      <c r="AO312" s="5">
        <v>0</v>
      </c>
      <c r="AP312" s="5">
        <v>0</v>
      </c>
      <c r="AQ312" s="5">
        <v>0</v>
      </c>
    </row>
    <row r="313" spans="1:43" x14ac:dyDescent="0.3">
      <c r="A313" s="71">
        <v>13201</v>
      </c>
      <c r="B313" s="73" t="s">
        <v>68</v>
      </c>
      <c r="C313" s="72">
        <v>4</v>
      </c>
      <c r="D313" s="72">
        <v>8</v>
      </c>
      <c r="E313" s="72">
        <v>12</v>
      </c>
      <c r="F313" s="72">
        <v>5</v>
      </c>
      <c r="G313" s="72">
        <v>6</v>
      </c>
      <c r="H313" s="72">
        <v>11</v>
      </c>
      <c r="I313" s="72">
        <v>3</v>
      </c>
      <c r="J313" s="72">
        <v>4</v>
      </c>
      <c r="K313" s="72">
        <v>7</v>
      </c>
      <c r="L313" s="72">
        <f t="shared" si="73"/>
        <v>30</v>
      </c>
      <c r="M313" s="72">
        <f t="shared" si="74"/>
        <v>30</v>
      </c>
      <c r="N313" s="111">
        <f t="shared" si="75"/>
        <v>1</v>
      </c>
      <c r="Q313" s="5">
        <f t="shared" si="65"/>
        <v>0</v>
      </c>
      <c r="R313" s="5">
        <v>13201</v>
      </c>
      <c r="S313" s="5" t="s">
        <v>68</v>
      </c>
      <c r="T313" s="5">
        <v>4</v>
      </c>
      <c r="U313" s="5">
        <v>0</v>
      </c>
      <c r="V313" s="5">
        <v>0</v>
      </c>
      <c r="W313" s="5">
        <v>8</v>
      </c>
      <c r="X313" s="5">
        <v>5</v>
      </c>
      <c r="Y313" s="5">
        <v>0</v>
      </c>
      <c r="Z313" s="5">
        <v>0</v>
      </c>
      <c r="AA313" s="5">
        <v>6</v>
      </c>
      <c r="AB313" s="5">
        <v>3</v>
      </c>
      <c r="AC313" s="5">
        <v>0</v>
      </c>
      <c r="AD313" s="5">
        <v>0</v>
      </c>
      <c r="AE313" s="5">
        <v>4</v>
      </c>
      <c r="AF313" s="5">
        <f t="shared" si="66"/>
        <v>12</v>
      </c>
      <c r="AG313" s="5">
        <f t="shared" si="67"/>
        <v>11</v>
      </c>
      <c r="AH313" s="5">
        <f t="shared" si="68"/>
        <v>7</v>
      </c>
      <c r="AI313" s="5">
        <f t="shared" si="76"/>
        <v>12</v>
      </c>
      <c r="AJ313" s="5">
        <f t="shared" si="77"/>
        <v>11</v>
      </c>
      <c r="AK313" s="5">
        <f t="shared" si="78"/>
        <v>7</v>
      </c>
      <c r="AL313" s="5">
        <f t="shared" si="79"/>
        <v>30</v>
      </c>
      <c r="AM313" s="5">
        <f t="shared" si="80"/>
        <v>30</v>
      </c>
      <c r="AN313" s="5">
        <f t="shared" ref="AN313:AN348" si="87">+L313-AL313</f>
        <v>0</v>
      </c>
      <c r="AO313" s="5">
        <f t="shared" ref="AO313:AO348" si="88">+AM313-M313</f>
        <v>0</v>
      </c>
      <c r="AP313" s="5">
        <f t="shared" ref="AP313:AP348" si="89">+AL313-L313</f>
        <v>0</v>
      </c>
      <c r="AQ313" s="5">
        <f t="shared" ref="AQ313:AQ348" si="90">+AM313-M313</f>
        <v>0</v>
      </c>
    </row>
    <row r="314" spans="1:43" x14ac:dyDescent="0.3">
      <c r="A314" s="71">
        <v>13202</v>
      </c>
      <c r="B314" s="73" t="s">
        <v>134</v>
      </c>
      <c r="C314" s="72">
        <v>3</v>
      </c>
      <c r="D314" s="72">
        <v>7</v>
      </c>
      <c r="E314" s="72">
        <v>11</v>
      </c>
      <c r="F314" s="72">
        <v>3</v>
      </c>
      <c r="G314" s="72">
        <v>3</v>
      </c>
      <c r="H314" s="72">
        <v>6</v>
      </c>
      <c r="I314" s="72">
        <v>1</v>
      </c>
      <c r="J314" s="72">
        <v>4</v>
      </c>
      <c r="K314" s="72">
        <v>5</v>
      </c>
      <c r="L314" s="72">
        <f t="shared" si="73"/>
        <v>21</v>
      </c>
      <c r="M314" s="72">
        <f t="shared" si="74"/>
        <v>22</v>
      </c>
      <c r="N314" s="111">
        <f t="shared" si="75"/>
        <v>0.95454545454545459</v>
      </c>
      <c r="Q314" s="5">
        <f t="shared" si="65"/>
        <v>0</v>
      </c>
      <c r="R314" s="5">
        <v>13202</v>
      </c>
      <c r="S314" s="5" t="s">
        <v>134</v>
      </c>
      <c r="T314" s="5">
        <v>3</v>
      </c>
      <c r="U314" s="5">
        <v>1</v>
      </c>
      <c r="V314" s="5">
        <v>0</v>
      </c>
      <c r="W314" s="5">
        <v>7</v>
      </c>
      <c r="X314" s="5">
        <v>3</v>
      </c>
      <c r="Y314" s="5">
        <v>0</v>
      </c>
      <c r="Z314" s="5">
        <v>0</v>
      </c>
      <c r="AA314" s="5">
        <v>3</v>
      </c>
      <c r="AB314" s="5">
        <v>1</v>
      </c>
      <c r="AC314" s="5">
        <v>0</v>
      </c>
      <c r="AD314" s="5">
        <v>0</v>
      </c>
      <c r="AE314" s="5">
        <v>4</v>
      </c>
      <c r="AF314" s="5">
        <f t="shared" si="66"/>
        <v>10</v>
      </c>
      <c r="AG314" s="5">
        <f t="shared" si="67"/>
        <v>6</v>
      </c>
      <c r="AH314" s="5">
        <f t="shared" si="68"/>
        <v>5</v>
      </c>
      <c r="AI314" s="5">
        <f t="shared" si="76"/>
        <v>11</v>
      </c>
      <c r="AJ314" s="5">
        <f t="shared" si="77"/>
        <v>6</v>
      </c>
      <c r="AK314" s="5">
        <f t="shared" si="78"/>
        <v>5</v>
      </c>
      <c r="AL314" s="5">
        <f t="shared" si="79"/>
        <v>21</v>
      </c>
      <c r="AM314" s="5">
        <f t="shared" si="80"/>
        <v>22</v>
      </c>
      <c r="AN314" s="5">
        <f t="shared" si="87"/>
        <v>0</v>
      </c>
      <c r="AO314" s="5">
        <f t="shared" si="88"/>
        <v>0</v>
      </c>
      <c r="AP314" s="5">
        <f t="shared" si="89"/>
        <v>0</v>
      </c>
      <c r="AQ314" s="5">
        <f t="shared" si="90"/>
        <v>0</v>
      </c>
    </row>
    <row r="315" spans="1:43" x14ac:dyDescent="0.3">
      <c r="A315" s="71">
        <v>13203</v>
      </c>
      <c r="B315" s="73" t="s">
        <v>379</v>
      </c>
      <c r="C315" s="72">
        <v>10</v>
      </c>
      <c r="D315" s="72">
        <v>0</v>
      </c>
      <c r="E315" s="72">
        <v>10</v>
      </c>
      <c r="F315" s="72">
        <v>5</v>
      </c>
      <c r="G315" s="72">
        <v>1</v>
      </c>
      <c r="H315" s="72">
        <v>9</v>
      </c>
      <c r="I315" s="72">
        <v>1</v>
      </c>
      <c r="J315" s="72">
        <v>1</v>
      </c>
      <c r="K315" s="72">
        <v>2</v>
      </c>
      <c r="L315" s="72">
        <f t="shared" si="73"/>
        <v>18</v>
      </c>
      <c r="M315" s="72">
        <f t="shared" si="74"/>
        <v>21</v>
      </c>
      <c r="N315" s="111">
        <f t="shared" si="75"/>
        <v>0.8571428571428571</v>
      </c>
      <c r="Q315" s="5">
        <f t="shared" si="65"/>
        <v>0</v>
      </c>
      <c r="R315" s="5">
        <v>13203</v>
      </c>
      <c r="S315" s="5" t="s">
        <v>379</v>
      </c>
      <c r="T315" s="5">
        <v>10</v>
      </c>
      <c r="U315" s="5">
        <v>0</v>
      </c>
      <c r="V315" s="5">
        <v>0</v>
      </c>
      <c r="W315" s="5">
        <v>0</v>
      </c>
      <c r="X315" s="5">
        <v>5</v>
      </c>
      <c r="Y315" s="5">
        <v>0</v>
      </c>
      <c r="Z315" s="5">
        <v>3</v>
      </c>
      <c r="AA315" s="5">
        <v>1</v>
      </c>
      <c r="AB315" s="5">
        <v>1</v>
      </c>
      <c r="AC315" s="5">
        <v>0</v>
      </c>
      <c r="AD315" s="5">
        <v>0</v>
      </c>
      <c r="AE315" s="5">
        <v>1</v>
      </c>
      <c r="AF315" s="5">
        <f t="shared" si="66"/>
        <v>10</v>
      </c>
      <c r="AG315" s="5">
        <f t="shared" si="67"/>
        <v>6</v>
      </c>
      <c r="AH315" s="5">
        <f t="shared" si="68"/>
        <v>2</v>
      </c>
      <c r="AI315" s="5">
        <f t="shared" si="76"/>
        <v>10</v>
      </c>
      <c r="AJ315" s="5">
        <f t="shared" si="77"/>
        <v>9</v>
      </c>
      <c r="AK315" s="5">
        <f t="shared" si="78"/>
        <v>2</v>
      </c>
      <c r="AL315" s="5">
        <f t="shared" si="79"/>
        <v>18</v>
      </c>
      <c r="AM315" s="5">
        <f t="shared" si="80"/>
        <v>21</v>
      </c>
      <c r="AN315" s="5">
        <f t="shared" si="87"/>
        <v>0</v>
      </c>
      <c r="AO315" s="5">
        <f t="shared" si="88"/>
        <v>0</v>
      </c>
      <c r="AP315" s="5">
        <f t="shared" si="89"/>
        <v>0</v>
      </c>
      <c r="AQ315" s="5">
        <f t="shared" si="90"/>
        <v>0</v>
      </c>
    </row>
    <row r="316" spans="1:43" x14ac:dyDescent="0.3">
      <c r="A316" s="71">
        <v>13301</v>
      </c>
      <c r="B316" s="73" t="s">
        <v>105</v>
      </c>
      <c r="C316" s="72">
        <v>2</v>
      </c>
      <c r="D316" s="72">
        <v>4</v>
      </c>
      <c r="E316" s="72">
        <v>6</v>
      </c>
      <c r="F316" s="72">
        <v>5</v>
      </c>
      <c r="G316" s="72">
        <v>4</v>
      </c>
      <c r="H316" s="72">
        <v>10</v>
      </c>
      <c r="I316" s="72">
        <v>7</v>
      </c>
      <c r="J316" s="72">
        <v>4</v>
      </c>
      <c r="K316" s="72">
        <v>13</v>
      </c>
      <c r="L316" s="72">
        <f t="shared" si="73"/>
        <v>26</v>
      </c>
      <c r="M316" s="72">
        <f t="shared" si="74"/>
        <v>29</v>
      </c>
      <c r="N316" s="111">
        <f t="shared" si="75"/>
        <v>0.89655172413793105</v>
      </c>
      <c r="Q316" s="5">
        <f t="shared" si="65"/>
        <v>0</v>
      </c>
      <c r="R316" s="5">
        <v>13301</v>
      </c>
      <c r="S316" s="5" t="s">
        <v>105</v>
      </c>
      <c r="T316" s="5">
        <v>2</v>
      </c>
      <c r="U316" s="5">
        <v>0</v>
      </c>
      <c r="V316" s="5">
        <v>0</v>
      </c>
      <c r="W316" s="5">
        <v>4</v>
      </c>
      <c r="X316" s="5">
        <v>5</v>
      </c>
      <c r="Y316" s="5">
        <v>0</v>
      </c>
      <c r="Z316" s="5">
        <v>1</v>
      </c>
      <c r="AA316" s="5">
        <v>4</v>
      </c>
      <c r="AB316" s="5">
        <v>7</v>
      </c>
      <c r="AC316" s="5">
        <v>0</v>
      </c>
      <c r="AD316" s="5">
        <v>2</v>
      </c>
      <c r="AE316" s="5">
        <v>4</v>
      </c>
      <c r="AF316" s="5">
        <f t="shared" si="66"/>
        <v>6</v>
      </c>
      <c r="AG316" s="5">
        <f t="shared" si="67"/>
        <v>9</v>
      </c>
      <c r="AH316" s="5">
        <f t="shared" si="68"/>
        <v>11</v>
      </c>
      <c r="AI316" s="5">
        <f t="shared" si="76"/>
        <v>6</v>
      </c>
      <c r="AJ316" s="5">
        <f t="shared" si="77"/>
        <v>10</v>
      </c>
      <c r="AK316" s="5">
        <f t="shared" si="78"/>
        <v>13</v>
      </c>
      <c r="AL316" s="5">
        <f t="shared" si="79"/>
        <v>26</v>
      </c>
      <c r="AM316" s="5">
        <f t="shared" si="80"/>
        <v>29</v>
      </c>
      <c r="AN316" s="5">
        <f t="shared" si="87"/>
        <v>0</v>
      </c>
      <c r="AO316" s="5">
        <f t="shared" si="88"/>
        <v>0</v>
      </c>
      <c r="AP316" s="5">
        <f t="shared" si="89"/>
        <v>0</v>
      </c>
      <c r="AQ316" s="5">
        <f t="shared" si="90"/>
        <v>0</v>
      </c>
    </row>
    <row r="317" spans="1:43" x14ac:dyDescent="0.3">
      <c r="A317" s="71">
        <v>13302</v>
      </c>
      <c r="B317" s="73" t="s">
        <v>103</v>
      </c>
      <c r="C317" s="72">
        <v>5</v>
      </c>
      <c r="D317" s="72">
        <v>9</v>
      </c>
      <c r="E317" s="72">
        <v>14</v>
      </c>
      <c r="F317" s="72">
        <v>6</v>
      </c>
      <c r="G317" s="72">
        <v>7</v>
      </c>
      <c r="H317" s="72">
        <v>13</v>
      </c>
      <c r="I317" s="72">
        <v>4</v>
      </c>
      <c r="J317" s="72">
        <v>3</v>
      </c>
      <c r="K317" s="72">
        <v>8</v>
      </c>
      <c r="L317" s="72">
        <f t="shared" si="73"/>
        <v>34</v>
      </c>
      <c r="M317" s="72">
        <f t="shared" si="74"/>
        <v>35</v>
      </c>
      <c r="N317" s="111">
        <f t="shared" si="75"/>
        <v>0.97142857142857142</v>
      </c>
      <c r="Q317" s="5">
        <f t="shared" si="65"/>
        <v>0</v>
      </c>
      <c r="R317" s="5">
        <v>13302</v>
      </c>
      <c r="S317" s="5" t="s">
        <v>103</v>
      </c>
      <c r="T317" s="5">
        <v>5</v>
      </c>
      <c r="U317" s="5">
        <v>0</v>
      </c>
      <c r="V317" s="5">
        <v>0</v>
      </c>
      <c r="W317" s="5">
        <v>9</v>
      </c>
      <c r="X317" s="5">
        <v>6</v>
      </c>
      <c r="Y317" s="5">
        <v>0</v>
      </c>
      <c r="Z317" s="5">
        <v>0</v>
      </c>
      <c r="AA317" s="5">
        <v>7</v>
      </c>
      <c r="AB317" s="5">
        <v>4</v>
      </c>
      <c r="AC317" s="5">
        <v>0</v>
      </c>
      <c r="AD317" s="5">
        <v>1</v>
      </c>
      <c r="AE317" s="5">
        <v>3</v>
      </c>
      <c r="AF317" s="5">
        <f t="shared" si="66"/>
        <v>14</v>
      </c>
      <c r="AG317" s="5">
        <f t="shared" si="67"/>
        <v>13</v>
      </c>
      <c r="AH317" s="5">
        <f t="shared" si="68"/>
        <v>7</v>
      </c>
      <c r="AI317" s="5">
        <f t="shared" si="76"/>
        <v>14</v>
      </c>
      <c r="AJ317" s="5">
        <f t="shared" si="77"/>
        <v>13</v>
      </c>
      <c r="AK317" s="5">
        <f t="shared" si="78"/>
        <v>8</v>
      </c>
      <c r="AL317" s="5">
        <f t="shared" si="79"/>
        <v>34</v>
      </c>
      <c r="AM317" s="5">
        <f t="shared" si="80"/>
        <v>35</v>
      </c>
      <c r="AN317" s="5">
        <f t="shared" si="87"/>
        <v>0</v>
      </c>
      <c r="AO317" s="5">
        <f t="shared" si="88"/>
        <v>0</v>
      </c>
      <c r="AP317" s="5">
        <f t="shared" si="89"/>
        <v>0</v>
      </c>
      <c r="AQ317" s="5">
        <f t="shared" si="90"/>
        <v>0</v>
      </c>
    </row>
    <row r="318" spans="1:43" x14ac:dyDescent="0.3">
      <c r="A318" s="71">
        <v>13303</v>
      </c>
      <c r="B318" s="73" t="s">
        <v>6</v>
      </c>
      <c r="C318" s="72">
        <v>3</v>
      </c>
      <c r="D318" s="72">
        <v>2</v>
      </c>
      <c r="E318" s="72">
        <v>6</v>
      </c>
      <c r="F318" s="72">
        <v>2</v>
      </c>
      <c r="G318" s="72">
        <v>4</v>
      </c>
      <c r="H318" s="72">
        <v>6</v>
      </c>
      <c r="I318" s="72">
        <v>1</v>
      </c>
      <c r="J318" s="72">
        <v>4</v>
      </c>
      <c r="K318" s="72">
        <v>5</v>
      </c>
      <c r="L318" s="72">
        <f t="shared" si="73"/>
        <v>16</v>
      </c>
      <c r="M318" s="72">
        <f t="shared" si="74"/>
        <v>17</v>
      </c>
      <c r="N318" s="111">
        <f t="shared" si="75"/>
        <v>0.94117647058823528</v>
      </c>
      <c r="Q318" s="5">
        <f t="shared" si="65"/>
        <v>0</v>
      </c>
      <c r="R318" s="5">
        <v>13303</v>
      </c>
      <c r="S318" s="5" t="s">
        <v>6</v>
      </c>
      <c r="T318" s="5">
        <v>3</v>
      </c>
      <c r="U318" s="5">
        <v>0</v>
      </c>
      <c r="V318" s="5">
        <v>1</v>
      </c>
      <c r="W318" s="5">
        <v>2</v>
      </c>
      <c r="X318" s="5">
        <v>2</v>
      </c>
      <c r="Y318" s="5">
        <v>0</v>
      </c>
      <c r="Z318" s="5">
        <v>0</v>
      </c>
      <c r="AA318" s="5">
        <v>4</v>
      </c>
      <c r="AB318" s="5">
        <v>1</v>
      </c>
      <c r="AC318" s="5">
        <v>0</v>
      </c>
      <c r="AD318" s="5">
        <v>0</v>
      </c>
      <c r="AE318" s="5">
        <v>4</v>
      </c>
      <c r="AF318" s="5">
        <f t="shared" si="66"/>
        <v>5</v>
      </c>
      <c r="AG318" s="5">
        <f t="shared" si="67"/>
        <v>6</v>
      </c>
      <c r="AH318" s="5">
        <f t="shared" si="68"/>
        <v>5</v>
      </c>
      <c r="AI318" s="5">
        <f t="shared" si="76"/>
        <v>6</v>
      </c>
      <c r="AJ318" s="5">
        <f t="shared" si="77"/>
        <v>6</v>
      </c>
      <c r="AK318" s="5">
        <f t="shared" si="78"/>
        <v>5</v>
      </c>
      <c r="AL318" s="5">
        <f t="shared" si="79"/>
        <v>16</v>
      </c>
      <c r="AM318" s="5">
        <f t="shared" si="80"/>
        <v>17</v>
      </c>
      <c r="AN318" s="5">
        <f t="shared" si="87"/>
        <v>0</v>
      </c>
      <c r="AO318" s="5">
        <f t="shared" si="88"/>
        <v>0</v>
      </c>
      <c r="AP318" s="5">
        <f t="shared" si="89"/>
        <v>0</v>
      </c>
      <c r="AQ318" s="5">
        <f t="shared" si="90"/>
        <v>0</v>
      </c>
    </row>
    <row r="319" spans="1:43" x14ac:dyDescent="0.3">
      <c r="A319" s="71">
        <v>13401</v>
      </c>
      <c r="B319" s="73" t="s">
        <v>116</v>
      </c>
      <c r="C319" s="72">
        <v>4</v>
      </c>
      <c r="D319" s="72">
        <v>7</v>
      </c>
      <c r="E319" s="72">
        <v>12</v>
      </c>
      <c r="F319" s="72">
        <v>3</v>
      </c>
      <c r="G319" s="72">
        <v>6</v>
      </c>
      <c r="H319" s="72">
        <v>9</v>
      </c>
      <c r="I319" s="72">
        <v>4</v>
      </c>
      <c r="J319" s="72">
        <v>5</v>
      </c>
      <c r="K319" s="72">
        <v>9</v>
      </c>
      <c r="L319" s="72">
        <f t="shared" si="73"/>
        <v>29</v>
      </c>
      <c r="M319" s="72">
        <f t="shared" si="74"/>
        <v>30</v>
      </c>
      <c r="N319" s="111">
        <f t="shared" si="75"/>
        <v>0.96666666666666667</v>
      </c>
      <c r="Q319" s="5">
        <f t="shared" si="65"/>
        <v>0</v>
      </c>
      <c r="R319" s="5">
        <v>13401</v>
      </c>
      <c r="S319" s="5" t="s">
        <v>116</v>
      </c>
      <c r="T319" s="5">
        <v>4</v>
      </c>
      <c r="U319" s="5">
        <v>0</v>
      </c>
      <c r="V319" s="5">
        <v>1</v>
      </c>
      <c r="W319" s="5">
        <v>7</v>
      </c>
      <c r="X319" s="5">
        <v>3</v>
      </c>
      <c r="Y319" s="5">
        <v>0</v>
      </c>
      <c r="Z319" s="5">
        <v>0</v>
      </c>
      <c r="AA319" s="5">
        <v>6</v>
      </c>
      <c r="AB319" s="5">
        <v>4</v>
      </c>
      <c r="AC319" s="5">
        <v>0</v>
      </c>
      <c r="AD319" s="5">
        <v>0</v>
      </c>
      <c r="AE319" s="5">
        <v>5</v>
      </c>
      <c r="AF319" s="5">
        <f t="shared" si="66"/>
        <v>11</v>
      </c>
      <c r="AG319" s="5">
        <f t="shared" si="67"/>
        <v>9</v>
      </c>
      <c r="AH319" s="5">
        <f t="shared" si="68"/>
        <v>9</v>
      </c>
      <c r="AI319" s="5">
        <f t="shared" si="76"/>
        <v>12</v>
      </c>
      <c r="AJ319" s="5">
        <f t="shared" si="77"/>
        <v>9</v>
      </c>
      <c r="AK319" s="5">
        <f t="shared" si="78"/>
        <v>9</v>
      </c>
      <c r="AL319" s="5">
        <f t="shared" si="79"/>
        <v>29</v>
      </c>
      <c r="AM319" s="5">
        <f t="shared" si="80"/>
        <v>30</v>
      </c>
      <c r="AN319" s="5">
        <f t="shared" si="87"/>
        <v>0</v>
      </c>
      <c r="AO319" s="5">
        <f t="shared" si="88"/>
        <v>0</v>
      </c>
      <c r="AP319" s="5">
        <f t="shared" si="89"/>
        <v>0</v>
      </c>
      <c r="AQ319" s="5">
        <f t="shared" si="90"/>
        <v>0</v>
      </c>
    </row>
    <row r="320" spans="1:43" x14ac:dyDescent="0.3">
      <c r="A320" s="71">
        <v>13402</v>
      </c>
      <c r="B320" s="73" t="s">
        <v>228</v>
      </c>
      <c r="C320" s="72">
        <v>3</v>
      </c>
      <c r="D320" s="72">
        <v>9</v>
      </c>
      <c r="E320" s="72">
        <v>13</v>
      </c>
      <c r="F320" s="72">
        <v>5</v>
      </c>
      <c r="G320" s="72">
        <v>3</v>
      </c>
      <c r="H320" s="72">
        <v>8</v>
      </c>
      <c r="I320" s="72">
        <v>5</v>
      </c>
      <c r="J320" s="72">
        <v>0</v>
      </c>
      <c r="K320" s="72">
        <v>5</v>
      </c>
      <c r="L320" s="72">
        <f t="shared" si="73"/>
        <v>25</v>
      </c>
      <c r="M320" s="72">
        <f t="shared" si="74"/>
        <v>26</v>
      </c>
      <c r="N320" s="111">
        <f t="shared" si="75"/>
        <v>0.96153846153846156</v>
      </c>
      <c r="Q320" s="5">
        <f t="shared" si="65"/>
        <v>0</v>
      </c>
      <c r="R320" s="5">
        <v>13402</v>
      </c>
      <c r="S320" s="5" t="s">
        <v>228</v>
      </c>
      <c r="T320" s="5">
        <v>3</v>
      </c>
      <c r="U320" s="5">
        <v>0</v>
      </c>
      <c r="V320" s="5">
        <v>1</v>
      </c>
      <c r="W320" s="5">
        <v>9</v>
      </c>
      <c r="X320" s="5">
        <v>5</v>
      </c>
      <c r="Y320" s="5">
        <v>0</v>
      </c>
      <c r="Z320" s="5">
        <v>0</v>
      </c>
      <c r="AA320" s="5">
        <v>3</v>
      </c>
      <c r="AB320" s="5">
        <v>5</v>
      </c>
      <c r="AC320" s="5">
        <v>0</v>
      </c>
      <c r="AD320" s="5">
        <v>0</v>
      </c>
      <c r="AE320" s="5">
        <v>0</v>
      </c>
      <c r="AF320" s="5">
        <f t="shared" si="66"/>
        <v>12</v>
      </c>
      <c r="AG320" s="5">
        <f t="shared" si="67"/>
        <v>8</v>
      </c>
      <c r="AH320" s="5">
        <f t="shared" si="68"/>
        <v>5</v>
      </c>
      <c r="AI320" s="5">
        <f t="shared" si="76"/>
        <v>13</v>
      </c>
      <c r="AJ320" s="5">
        <f t="shared" si="77"/>
        <v>8</v>
      </c>
      <c r="AK320" s="5">
        <f t="shared" si="78"/>
        <v>5</v>
      </c>
      <c r="AL320" s="5">
        <f t="shared" si="79"/>
        <v>25</v>
      </c>
      <c r="AM320" s="5">
        <f t="shared" si="80"/>
        <v>26</v>
      </c>
      <c r="AN320" s="5">
        <f t="shared" si="87"/>
        <v>0</v>
      </c>
      <c r="AO320" s="5">
        <f t="shared" si="88"/>
        <v>0</v>
      </c>
      <c r="AP320" s="5">
        <f t="shared" si="89"/>
        <v>0</v>
      </c>
      <c r="AQ320" s="5">
        <f t="shared" si="90"/>
        <v>0</v>
      </c>
    </row>
    <row r="321" spans="1:43" x14ac:dyDescent="0.3">
      <c r="A321" s="71">
        <v>13403</v>
      </c>
      <c r="B321" s="75" t="s">
        <v>198</v>
      </c>
      <c r="C321" s="72">
        <v>0</v>
      </c>
      <c r="D321" s="72">
        <v>2</v>
      </c>
      <c r="E321" s="72">
        <v>2</v>
      </c>
      <c r="F321" s="72">
        <v>3</v>
      </c>
      <c r="G321" s="72">
        <v>1</v>
      </c>
      <c r="H321" s="72">
        <v>4</v>
      </c>
      <c r="I321" s="72">
        <v>2</v>
      </c>
      <c r="J321" s="72">
        <v>0</v>
      </c>
      <c r="K321" s="72">
        <v>3</v>
      </c>
      <c r="L321" s="72">
        <f t="shared" si="73"/>
        <v>8</v>
      </c>
      <c r="M321" s="72">
        <f t="shared" si="74"/>
        <v>9</v>
      </c>
      <c r="N321" s="111">
        <f t="shared" si="75"/>
        <v>0.88888888888888884</v>
      </c>
      <c r="Q321" s="5">
        <f t="shared" si="65"/>
        <v>0</v>
      </c>
      <c r="R321" s="5">
        <v>13403</v>
      </c>
      <c r="S321" s="5" t="s">
        <v>198</v>
      </c>
      <c r="T321" s="5">
        <v>0</v>
      </c>
      <c r="U321" s="5">
        <v>0</v>
      </c>
      <c r="V321" s="5">
        <v>0</v>
      </c>
      <c r="W321" s="5">
        <v>2</v>
      </c>
      <c r="X321" s="5">
        <v>3</v>
      </c>
      <c r="Y321" s="5">
        <v>0</v>
      </c>
      <c r="Z321" s="5">
        <v>0</v>
      </c>
      <c r="AA321" s="5">
        <v>1</v>
      </c>
      <c r="AB321" s="5">
        <v>2</v>
      </c>
      <c r="AC321" s="5">
        <v>0</v>
      </c>
      <c r="AD321" s="5">
        <v>1</v>
      </c>
      <c r="AE321" s="5">
        <v>0</v>
      </c>
      <c r="AF321" s="5">
        <f t="shared" si="66"/>
        <v>2</v>
      </c>
      <c r="AG321" s="5">
        <f t="shared" si="67"/>
        <v>4</v>
      </c>
      <c r="AH321" s="5">
        <f t="shared" si="68"/>
        <v>2</v>
      </c>
      <c r="AI321" s="5">
        <f t="shared" si="76"/>
        <v>2</v>
      </c>
      <c r="AJ321" s="5">
        <f t="shared" si="77"/>
        <v>4</v>
      </c>
      <c r="AK321" s="5">
        <f t="shared" si="78"/>
        <v>3</v>
      </c>
      <c r="AL321" s="5">
        <f t="shared" si="79"/>
        <v>8</v>
      </c>
      <c r="AM321" s="5">
        <f t="shared" si="80"/>
        <v>9</v>
      </c>
      <c r="AN321" s="5">
        <f t="shared" si="87"/>
        <v>0</v>
      </c>
      <c r="AO321" s="5">
        <f t="shared" si="88"/>
        <v>0</v>
      </c>
      <c r="AP321" s="5">
        <f t="shared" si="89"/>
        <v>0</v>
      </c>
      <c r="AQ321" s="5">
        <f t="shared" si="90"/>
        <v>0</v>
      </c>
    </row>
    <row r="322" spans="1:43" x14ac:dyDescent="0.3">
      <c r="A322" s="71">
        <v>13404</v>
      </c>
      <c r="B322" s="73" t="s">
        <v>112</v>
      </c>
      <c r="C322" s="72">
        <v>6</v>
      </c>
      <c r="D322" s="72">
        <v>6</v>
      </c>
      <c r="E322" s="72">
        <v>14</v>
      </c>
      <c r="F322" s="72">
        <v>2</v>
      </c>
      <c r="G322" s="72">
        <v>3</v>
      </c>
      <c r="H322" s="72">
        <v>5</v>
      </c>
      <c r="I322" s="72">
        <v>3</v>
      </c>
      <c r="J322" s="72">
        <v>1</v>
      </c>
      <c r="K322" s="72">
        <v>4</v>
      </c>
      <c r="L322" s="72">
        <f t="shared" si="73"/>
        <v>21</v>
      </c>
      <c r="M322" s="72">
        <f t="shared" si="74"/>
        <v>23</v>
      </c>
      <c r="N322" s="111">
        <f t="shared" si="75"/>
        <v>0.91304347826086951</v>
      </c>
      <c r="Q322" s="5">
        <f t="shared" si="65"/>
        <v>0</v>
      </c>
      <c r="R322" s="5">
        <v>13404</v>
      </c>
      <c r="S322" s="5" t="s">
        <v>112</v>
      </c>
      <c r="T322" s="5">
        <v>6</v>
      </c>
      <c r="U322" s="5">
        <v>0</v>
      </c>
      <c r="V322" s="5">
        <v>2</v>
      </c>
      <c r="W322" s="5">
        <v>6</v>
      </c>
      <c r="X322" s="5">
        <v>2</v>
      </c>
      <c r="Y322" s="5">
        <v>0</v>
      </c>
      <c r="Z322" s="5">
        <v>0</v>
      </c>
      <c r="AA322" s="5">
        <v>3</v>
      </c>
      <c r="AB322" s="5">
        <v>3</v>
      </c>
      <c r="AC322" s="5">
        <v>0</v>
      </c>
      <c r="AD322" s="5">
        <v>0</v>
      </c>
      <c r="AE322" s="5">
        <v>1</v>
      </c>
      <c r="AF322" s="5">
        <f t="shared" si="66"/>
        <v>12</v>
      </c>
      <c r="AG322" s="5">
        <f t="shared" si="67"/>
        <v>5</v>
      </c>
      <c r="AH322" s="5">
        <f t="shared" si="68"/>
        <v>4</v>
      </c>
      <c r="AI322" s="5">
        <f t="shared" si="76"/>
        <v>14</v>
      </c>
      <c r="AJ322" s="5">
        <f t="shared" si="77"/>
        <v>5</v>
      </c>
      <c r="AK322" s="5">
        <f t="shared" si="78"/>
        <v>4</v>
      </c>
      <c r="AL322" s="5">
        <f t="shared" si="79"/>
        <v>21</v>
      </c>
      <c r="AM322" s="5">
        <f t="shared" si="80"/>
        <v>23</v>
      </c>
      <c r="AN322" s="5">
        <f t="shared" si="87"/>
        <v>0</v>
      </c>
      <c r="AO322" s="5">
        <f t="shared" si="88"/>
        <v>0</v>
      </c>
      <c r="AP322" s="5">
        <f t="shared" si="89"/>
        <v>0</v>
      </c>
      <c r="AQ322" s="5">
        <f t="shared" si="90"/>
        <v>0</v>
      </c>
    </row>
    <row r="323" spans="1:43" x14ac:dyDescent="0.3">
      <c r="A323" s="71">
        <v>13501</v>
      </c>
      <c r="B323" s="73" t="s">
        <v>104</v>
      </c>
      <c r="C323" s="72">
        <v>7</v>
      </c>
      <c r="D323" s="72">
        <v>6</v>
      </c>
      <c r="E323" s="72">
        <v>13</v>
      </c>
      <c r="F323" s="72">
        <v>7</v>
      </c>
      <c r="G323" s="72">
        <v>5</v>
      </c>
      <c r="H323" s="72">
        <v>12</v>
      </c>
      <c r="I323" s="72">
        <v>2</v>
      </c>
      <c r="J323" s="72">
        <v>8</v>
      </c>
      <c r="K323" s="72">
        <v>12</v>
      </c>
      <c r="L323" s="72">
        <f t="shared" si="73"/>
        <v>35</v>
      </c>
      <c r="M323" s="72">
        <f t="shared" si="74"/>
        <v>37</v>
      </c>
      <c r="N323" s="111">
        <f t="shared" si="75"/>
        <v>0.94594594594594594</v>
      </c>
      <c r="Q323" s="5">
        <f t="shared" si="65"/>
        <v>0</v>
      </c>
      <c r="R323" s="5">
        <v>13501</v>
      </c>
      <c r="S323" s="5" t="s">
        <v>104</v>
      </c>
      <c r="T323" s="5">
        <v>7</v>
      </c>
      <c r="U323" s="5">
        <v>0</v>
      </c>
      <c r="V323" s="5">
        <v>0</v>
      </c>
      <c r="W323" s="5">
        <v>6</v>
      </c>
      <c r="X323" s="5">
        <v>7</v>
      </c>
      <c r="Y323" s="5">
        <v>0</v>
      </c>
      <c r="Z323" s="5">
        <v>0</v>
      </c>
      <c r="AA323" s="5">
        <v>5</v>
      </c>
      <c r="AB323" s="5">
        <v>2</v>
      </c>
      <c r="AC323" s="5">
        <v>0</v>
      </c>
      <c r="AD323" s="5">
        <v>2</v>
      </c>
      <c r="AE323" s="5">
        <v>8</v>
      </c>
      <c r="AF323" s="5">
        <f t="shared" si="66"/>
        <v>13</v>
      </c>
      <c r="AG323" s="5">
        <f t="shared" si="67"/>
        <v>12</v>
      </c>
      <c r="AH323" s="5">
        <f t="shared" si="68"/>
        <v>10</v>
      </c>
      <c r="AI323" s="5">
        <f t="shared" si="76"/>
        <v>13</v>
      </c>
      <c r="AJ323" s="5">
        <f t="shared" si="77"/>
        <v>12</v>
      </c>
      <c r="AK323" s="5">
        <f t="shared" si="78"/>
        <v>12</v>
      </c>
      <c r="AL323" s="5">
        <f t="shared" si="79"/>
        <v>35</v>
      </c>
      <c r="AM323" s="5">
        <f t="shared" si="80"/>
        <v>37</v>
      </c>
      <c r="AN323" s="5">
        <f t="shared" si="87"/>
        <v>0</v>
      </c>
      <c r="AO323" s="5">
        <f t="shared" si="88"/>
        <v>0</v>
      </c>
      <c r="AP323" s="5">
        <f t="shared" si="89"/>
        <v>0</v>
      </c>
      <c r="AQ323" s="5">
        <f t="shared" si="90"/>
        <v>0</v>
      </c>
    </row>
    <row r="324" spans="1:43" x14ac:dyDescent="0.3">
      <c r="A324" s="71">
        <v>13502</v>
      </c>
      <c r="B324" s="73" t="s">
        <v>380</v>
      </c>
      <c r="C324" s="72">
        <v>7</v>
      </c>
      <c r="D324" s="72">
        <v>0</v>
      </c>
      <c r="E324" s="72">
        <v>7</v>
      </c>
      <c r="F324" s="72">
        <v>5</v>
      </c>
      <c r="G324" s="72">
        <v>1</v>
      </c>
      <c r="H324" s="72">
        <v>6</v>
      </c>
      <c r="I324" s="72">
        <v>1</v>
      </c>
      <c r="J324" s="72">
        <v>2</v>
      </c>
      <c r="K324" s="72">
        <v>3</v>
      </c>
      <c r="L324" s="72">
        <f t="shared" si="73"/>
        <v>16</v>
      </c>
      <c r="M324" s="72">
        <f t="shared" si="74"/>
        <v>16</v>
      </c>
      <c r="N324" s="111">
        <f t="shared" si="75"/>
        <v>1</v>
      </c>
      <c r="Q324" s="5">
        <f t="shared" ref="Q324:Q348" si="91">(S324=B324)-1</f>
        <v>0</v>
      </c>
      <c r="R324" s="5">
        <v>13502</v>
      </c>
      <c r="S324" s="5" t="s">
        <v>380</v>
      </c>
      <c r="T324" s="5">
        <v>7</v>
      </c>
      <c r="U324" s="5">
        <v>0</v>
      </c>
      <c r="V324" s="5">
        <v>0</v>
      </c>
      <c r="W324" s="5">
        <v>0</v>
      </c>
      <c r="X324" s="5">
        <v>5</v>
      </c>
      <c r="Y324" s="5">
        <v>0</v>
      </c>
      <c r="Z324" s="5">
        <v>0</v>
      </c>
      <c r="AA324" s="5">
        <v>1</v>
      </c>
      <c r="AB324" s="5">
        <v>1</v>
      </c>
      <c r="AC324" s="5">
        <v>0</v>
      </c>
      <c r="AD324" s="5">
        <v>0</v>
      </c>
      <c r="AE324" s="5">
        <v>2</v>
      </c>
      <c r="AF324" s="5">
        <f t="shared" ref="AF324:AF348" si="92">+T324+W324</f>
        <v>7</v>
      </c>
      <c r="AG324" s="5">
        <f t="shared" ref="AG324:AG348" si="93">+X324+AA324</f>
        <v>6</v>
      </c>
      <c r="AH324" s="5">
        <f t="shared" ref="AH324:AH348" si="94">+AB324+AE324</f>
        <v>3</v>
      </c>
      <c r="AI324" s="5">
        <f t="shared" si="76"/>
        <v>7</v>
      </c>
      <c r="AJ324" s="5">
        <f t="shared" si="77"/>
        <v>6</v>
      </c>
      <c r="AK324" s="5">
        <f t="shared" si="78"/>
        <v>3</v>
      </c>
      <c r="AL324" s="5">
        <f t="shared" si="79"/>
        <v>16</v>
      </c>
      <c r="AM324" s="5">
        <f t="shared" si="80"/>
        <v>16</v>
      </c>
      <c r="AN324" s="5">
        <f t="shared" si="87"/>
        <v>0</v>
      </c>
      <c r="AO324" s="5">
        <f t="shared" si="88"/>
        <v>0</v>
      </c>
      <c r="AP324" s="5">
        <f t="shared" si="89"/>
        <v>0</v>
      </c>
      <c r="AQ324" s="5">
        <f t="shared" si="90"/>
        <v>0</v>
      </c>
    </row>
    <row r="325" spans="1:43" x14ac:dyDescent="0.3">
      <c r="A325" s="71">
        <v>13503</v>
      </c>
      <c r="B325" s="73" t="s">
        <v>381</v>
      </c>
      <c r="C325" s="72">
        <v>3</v>
      </c>
      <c r="D325" s="72">
        <v>1</v>
      </c>
      <c r="E325" s="72">
        <v>4</v>
      </c>
      <c r="F325" s="72">
        <v>4</v>
      </c>
      <c r="G325" s="72">
        <v>2</v>
      </c>
      <c r="H325" s="72">
        <v>6</v>
      </c>
      <c r="I325" s="72">
        <v>5</v>
      </c>
      <c r="J325" s="72">
        <v>1</v>
      </c>
      <c r="K325" s="72">
        <v>6</v>
      </c>
      <c r="L325" s="72">
        <f t="shared" ref="L325:L348" si="95">C325+D325+F325+G325+I325+J325</f>
        <v>16</v>
      </c>
      <c r="M325" s="72">
        <f t="shared" ref="M325:M348" si="96">E325+H325+K325</f>
        <v>16</v>
      </c>
      <c r="N325" s="111">
        <f t="shared" ref="N325:N348" si="97">L325/M325</f>
        <v>1</v>
      </c>
      <c r="Q325" s="5">
        <f t="shared" si="91"/>
        <v>0</v>
      </c>
      <c r="R325" s="5">
        <v>13503</v>
      </c>
      <c r="S325" s="5" t="s">
        <v>381</v>
      </c>
      <c r="T325" s="5">
        <v>3</v>
      </c>
      <c r="U325" s="5">
        <v>0</v>
      </c>
      <c r="V325" s="5">
        <v>0</v>
      </c>
      <c r="W325" s="5">
        <v>1</v>
      </c>
      <c r="X325" s="5">
        <v>4</v>
      </c>
      <c r="Y325" s="5">
        <v>0</v>
      </c>
      <c r="Z325" s="5">
        <v>0</v>
      </c>
      <c r="AA325" s="5">
        <v>2</v>
      </c>
      <c r="AB325" s="5">
        <v>5</v>
      </c>
      <c r="AC325" s="5">
        <v>0</v>
      </c>
      <c r="AD325" s="5">
        <v>0</v>
      </c>
      <c r="AE325" s="5">
        <v>1</v>
      </c>
      <c r="AF325" s="5">
        <f t="shared" si="92"/>
        <v>4</v>
      </c>
      <c r="AG325" s="5">
        <f t="shared" si="93"/>
        <v>6</v>
      </c>
      <c r="AH325" s="5">
        <f t="shared" si="94"/>
        <v>6</v>
      </c>
      <c r="AI325" s="5">
        <f t="shared" ref="AI325:AI348" si="98">+T325+U325+V325+W325</f>
        <v>4</v>
      </c>
      <c r="AJ325" s="5">
        <f t="shared" ref="AJ325:AJ348" si="99">+X325+Y325+Z325+AA325</f>
        <v>6</v>
      </c>
      <c r="AK325" s="5">
        <f t="shared" ref="AK325:AK348" si="100">+AB325+AC325+AD325+AE325</f>
        <v>6</v>
      </c>
      <c r="AL325" s="5">
        <f t="shared" ref="AL325:AL348" si="101">+AF325+AG325+AH325</f>
        <v>16</v>
      </c>
      <c r="AM325" s="5">
        <f t="shared" ref="AM325:AM348" si="102">+AI325+AJ325+AK325</f>
        <v>16</v>
      </c>
      <c r="AN325" s="5">
        <f t="shared" si="87"/>
        <v>0</v>
      </c>
      <c r="AO325" s="5">
        <f t="shared" si="88"/>
        <v>0</v>
      </c>
      <c r="AP325" s="5">
        <f t="shared" si="89"/>
        <v>0</v>
      </c>
      <c r="AQ325" s="5">
        <f t="shared" si="90"/>
        <v>0</v>
      </c>
    </row>
    <row r="326" spans="1:43" x14ac:dyDescent="0.3">
      <c r="A326" s="71">
        <v>13504</v>
      </c>
      <c r="B326" s="73" t="s">
        <v>367</v>
      </c>
      <c r="C326" s="72">
        <v>1</v>
      </c>
      <c r="D326" s="72">
        <v>1</v>
      </c>
      <c r="E326" s="72">
        <v>2</v>
      </c>
      <c r="F326" s="72">
        <v>0</v>
      </c>
      <c r="G326" s="72">
        <v>1</v>
      </c>
      <c r="H326" s="72">
        <v>1</v>
      </c>
      <c r="I326" s="72">
        <v>0</v>
      </c>
      <c r="J326" s="72">
        <v>0</v>
      </c>
      <c r="K326" s="72">
        <v>0</v>
      </c>
      <c r="L326" s="72">
        <f t="shared" si="95"/>
        <v>3</v>
      </c>
      <c r="M326" s="72">
        <f t="shared" si="96"/>
        <v>3</v>
      </c>
      <c r="N326" s="111">
        <f t="shared" si="97"/>
        <v>1</v>
      </c>
      <c r="Q326" s="5">
        <f t="shared" si="91"/>
        <v>0</v>
      </c>
      <c r="R326" s="5">
        <v>13504</v>
      </c>
      <c r="S326" s="5" t="s">
        <v>367</v>
      </c>
      <c r="T326" s="5">
        <v>1</v>
      </c>
      <c r="U326" s="5">
        <v>0</v>
      </c>
      <c r="V326" s="5">
        <v>0</v>
      </c>
      <c r="W326" s="5">
        <v>1</v>
      </c>
      <c r="X326" s="5">
        <v>0</v>
      </c>
      <c r="Y326" s="5">
        <v>0</v>
      </c>
      <c r="Z326" s="5">
        <v>0</v>
      </c>
      <c r="AA326" s="5">
        <v>1</v>
      </c>
      <c r="AB326" s="5">
        <v>0</v>
      </c>
      <c r="AC326" s="5">
        <v>0</v>
      </c>
      <c r="AD326" s="5">
        <v>0</v>
      </c>
      <c r="AE326" s="5">
        <v>0</v>
      </c>
      <c r="AF326" s="5">
        <f t="shared" si="92"/>
        <v>2</v>
      </c>
      <c r="AG326" s="5">
        <f t="shared" si="93"/>
        <v>1</v>
      </c>
      <c r="AH326" s="5">
        <f t="shared" si="94"/>
        <v>0</v>
      </c>
      <c r="AI326" s="5">
        <f t="shared" si="98"/>
        <v>2</v>
      </c>
      <c r="AJ326" s="5">
        <f t="shared" si="99"/>
        <v>1</v>
      </c>
      <c r="AK326" s="5">
        <f t="shared" si="100"/>
        <v>0</v>
      </c>
      <c r="AL326" s="5">
        <f t="shared" si="101"/>
        <v>3</v>
      </c>
      <c r="AM326" s="5">
        <f t="shared" si="102"/>
        <v>3</v>
      </c>
      <c r="AN326" s="5">
        <f t="shared" si="87"/>
        <v>0</v>
      </c>
      <c r="AO326" s="5">
        <f t="shared" si="88"/>
        <v>0</v>
      </c>
      <c r="AP326" s="5">
        <f t="shared" si="89"/>
        <v>0</v>
      </c>
      <c r="AQ326" s="5">
        <f t="shared" si="90"/>
        <v>0</v>
      </c>
    </row>
    <row r="327" spans="1:43" x14ac:dyDescent="0.3">
      <c r="A327" s="71">
        <v>13505</v>
      </c>
      <c r="B327" s="75" t="s">
        <v>200</v>
      </c>
      <c r="C327" s="72">
        <v>13</v>
      </c>
      <c r="D327" s="72">
        <v>2</v>
      </c>
      <c r="E327" s="72">
        <v>16</v>
      </c>
      <c r="F327" s="72">
        <v>11</v>
      </c>
      <c r="G327" s="72">
        <v>4</v>
      </c>
      <c r="H327" s="72">
        <v>15</v>
      </c>
      <c r="I327" s="72">
        <v>1</v>
      </c>
      <c r="J327" s="72">
        <v>6</v>
      </c>
      <c r="K327" s="72">
        <v>7</v>
      </c>
      <c r="L327" s="72">
        <f t="shared" si="95"/>
        <v>37</v>
      </c>
      <c r="M327" s="72">
        <f t="shared" si="96"/>
        <v>38</v>
      </c>
      <c r="N327" s="111">
        <f t="shared" si="97"/>
        <v>0.97368421052631582</v>
      </c>
      <c r="Q327" s="5">
        <f t="shared" si="91"/>
        <v>0</v>
      </c>
      <c r="R327" s="5">
        <v>13505</v>
      </c>
      <c r="S327" s="5" t="s">
        <v>200</v>
      </c>
      <c r="T327" s="5">
        <v>13</v>
      </c>
      <c r="U327" s="5">
        <v>0</v>
      </c>
      <c r="V327" s="5">
        <v>1</v>
      </c>
      <c r="W327" s="5">
        <v>2</v>
      </c>
      <c r="X327" s="5">
        <v>11</v>
      </c>
      <c r="Y327" s="5">
        <v>0</v>
      </c>
      <c r="Z327" s="5">
        <v>0</v>
      </c>
      <c r="AA327" s="5">
        <v>4</v>
      </c>
      <c r="AB327" s="5">
        <v>1</v>
      </c>
      <c r="AC327" s="5">
        <v>0</v>
      </c>
      <c r="AD327" s="5">
        <v>0</v>
      </c>
      <c r="AE327" s="5">
        <v>6</v>
      </c>
      <c r="AF327" s="5">
        <f t="shared" si="92"/>
        <v>15</v>
      </c>
      <c r="AG327" s="5">
        <f t="shared" si="93"/>
        <v>15</v>
      </c>
      <c r="AH327" s="5">
        <f t="shared" si="94"/>
        <v>7</v>
      </c>
      <c r="AI327" s="5">
        <f t="shared" si="98"/>
        <v>16</v>
      </c>
      <c r="AJ327" s="5">
        <f t="shared" si="99"/>
        <v>15</v>
      </c>
      <c r="AK327" s="5">
        <f t="shared" si="100"/>
        <v>7</v>
      </c>
      <c r="AL327" s="5">
        <f t="shared" si="101"/>
        <v>37</v>
      </c>
      <c r="AM327" s="5">
        <f t="shared" si="102"/>
        <v>38</v>
      </c>
      <c r="AN327" s="5">
        <f t="shared" si="87"/>
        <v>0</v>
      </c>
      <c r="AO327" s="5">
        <f t="shared" si="88"/>
        <v>0</v>
      </c>
      <c r="AP327" s="5">
        <f t="shared" si="89"/>
        <v>0</v>
      </c>
      <c r="AQ327" s="5">
        <f t="shared" si="90"/>
        <v>0</v>
      </c>
    </row>
    <row r="328" spans="1:43" x14ac:dyDescent="0.3">
      <c r="A328" s="71">
        <v>13601</v>
      </c>
      <c r="B328" s="72" t="s">
        <v>150</v>
      </c>
      <c r="C328" s="72">
        <v>7</v>
      </c>
      <c r="D328" s="72">
        <v>13</v>
      </c>
      <c r="E328" s="72">
        <v>20</v>
      </c>
      <c r="F328" s="72">
        <v>7</v>
      </c>
      <c r="G328" s="72">
        <v>10</v>
      </c>
      <c r="H328" s="72">
        <v>17</v>
      </c>
      <c r="I328" s="72">
        <v>6</v>
      </c>
      <c r="J328" s="72">
        <v>4</v>
      </c>
      <c r="K328" s="72">
        <v>10</v>
      </c>
      <c r="L328" s="72">
        <f t="shared" si="95"/>
        <v>47</v>
      </c>
      <c r="M328" s="72">
        <f t="shared" si="96"/>
        <v>47</v>
      </c>
      <c r="N328" s="111">
        <f t="shared" si="97"/>
        <v>1</v>
      </c>
      <c r="Q328" s="5">
        <f t="shared" si="91"/>
        <v>0</v>
      </c>
      <c r="R328" s="5">
        <v>13601</v>
      </c>
      <c r="S328" s="5" t="s">
        <v>150</v>
      </c>
      <c r="T328" s="5">
        <v>7</v>
      </c>
      <c r="U328" s="5">
        <v>0</v>
      </c>
      <c r="V328" s="5">
        <v>0</v>
      </c>
      <c r="W328" s="5">
        <v>13</v>
      </c>
      <c r="X328" s="5">
        <v>7</v>
      </c>
      <c r="Y328" s="5">
        <v>0</v>
      </c>
      <c r="Z328" s="5">
        <v>0</v>
      </c>
      <c r="AA328" s="5">
        <v>10</v>
      </c>
      <c r="AB328" s="5">
        <v>6</v>
      </c>
      <c r="AC328" s="5">
        <v>0</v>
      </c>
      <c r="AD328" s="5">
        <v>0</v>
      </c>
      <c r="AE328" s="5">
        <v>4</v>
      </c>
      <c r="AF328" s="5">
        <f t="shared" si="92"/>
        <v>20</v>
      </c>
      <c r="AG328" s="5">
        <f t="shared" si="93"/>
        <v>17</v>
      </c>
      <c r="AH328" s="5">
        <f t="shared" si="94"/>
        <v>10</v>
      </c>
      <c r="AI328" s="5">
        <f t="shared" si="98"/>
        <v>20</v>
      </c>
      <c r="AJ328" s="5">
        <f t="shared" si="99"/>
        <v>17</v>
      </c>
      <c r="AK328" s="5">
        <f t="shared" si="100"/>
        <v>10</v>
      </c>
      <c r="AL328" s="5">
        <f t="shared" si="101"/>
        <v>47</v>
      </c>
      <c r="AM328" s="5">
        <f t="shared" si="102"/>
        <v>47</v>
      </c>
      <c r="AN328" s="5">
        <f t="shared" si="87"/>
        <v>0</v>
      </c>
      <c r="AO328" s="5">
        <f t="shared" si="88"/>
        <v>0</v>
      </c>
      <c r="AP328" s="5">
        <f t="shared" si="89"/>
        <v>0</v>
      </c>
      <c r="AQ328" s="5">
        <f t="shared" si="90"/>
        <v>0</v>
      </c>
    </row>
    <row r="329" spans="1:43" x14ac:dyDescent="0.3">
      <c r="A329" s="71">
        <v>13602</v>
      </c>
      <c r="B329" s="75" t="s">
        <v>201</v>
      </c>
      <c r="C329" s="72">
        <v>1</v>
      </c>
      <c r="D329" s="72">
        <v>4</v>
      </c>
      <c r="E329" s="72">
        <v>7</v>
      </c>
      <c r="F329" s="72">
        <v>1</v>
      </c>
      <c r="G329" s="72">
        <v>4</v>
      </c>
      <c r="H329" s="72">
        <v>5</v>
      </c>
      <c r="I329" s="72">
        <v>4</v>
      </c>
      <c r="J329" s="72">
        <v>1</v>
      </c>
      <c r="K329" s="72">
        <v>5</v>
      </c>
      <c r="L329" s="72">
        <f t="shared" si="95"/>
        <v>15</v>
      </c>
      <c r="M329" s="72">
        <f t="shared" si="96"/>
        <v>17</v>
      </c>
      <c r="N329" s="111">
        <f t="shared" si="97"/>
        <v>0.88235294117647056</v>
      </c>
      <c r="Q329" s="5">
        <f t="shared" si="91"/>
        <v>0</v>
      </c>
      <c r="R329" s="5">
        <v>13602</v>
      </c>
      <c r="S329" s="5" t="s">
        <v>201</v>
      </c>
      <c r="T329" s="5">
        <v>1</v>
      </c>
      <c r="U329" s="5">
        <v>0</v>
      </c>
      <c r="V329" s="5">
        <v>2</v>
      </c>
      <c r="W329" s="5">
        <v>4</v>
      </c>
      <c r="X329" s="5">
        <v>1</v>
      </c>
      <c r="Y329" s="5">
        <v>0</v>
      </c>
      <c r="Z329" s="5">
        <v>0</v>
      </c>
      <c r="AA329" s="5">
        <v>4</v>
      </c>
      <c r="AB329" s="5">
        <v>4</v>
      </c>
      <c r="AC329" s="5">
        <v>0</v>
      </c>
      <c r="AD329" s="5">
        <v>0</v>
      </c>
      <c r="AE329" s="5">
        <v>1</v>
      </c>
      <c r="AF329" s="5">
        <f t="shared" si="92"/>
        <v>5</v>
      </c>
      <c r="AG329" s="5">
        <f t="shared" si="93"/>
        <v>5</v>
      </c>
      <c r="AH329" s="5">
        <f t="shared" si="94"/>
        <v>5</v>
      </c>
      <c r="AI329" s="5">
        <f t="shared" si="98"/>
        <v>7</v>
      </c>
      <c r="AJ329" s="5">
        <f t="shared" si="99"/>
        <v>5</v>
      </c>
      <c r="AK329" s="5">
        <f t="shared" si="100"/>
        <v>5</v>
      </c>
      <c r="AL329" s="5">
        <f t="shared" si="101"/>
        <v>15</v>
      </c>
      <c r="AM329" s="5">
        <f t="shared" si="102"/>
        <v>17</v>
      </c>
      <c r="AN329" s="5">
        <f t="shared" si="87"/>
        <v>0</v>
      </c>
      <c r="AO329" s="5">
        <f t="shared" si="88"/>
        <v>0</v>
      </c>
      <c r="AP329" s="5">
        <f t="shared" si="89"/>
        <v>0</v>
      </c>
      <c r="AQ329" s="5">
        <f t="shared" si="90"/>
        <v>0</v>
      </c>
    </row>
    <row r="330" spans="1:43" x14ac:dyDescent="0.3">
      <c r="A330" s="71">
        <v>13603</v>
      </c>
      <c r="B330" s="73" t="s">
        <v>237</v>
      </c>
      <c r="C330" s="72">
        <v>11</v>
      </c>
      <c r="D330" s="72">
        <v>4</v>
      </c>
      <c r="E330" s="72">
        <v>18</v>
      </c>
      <c r="F330" s="72">
        <v>11</v>
      </c>
      <c r="G330" s="72">
        <v>6</v>
      </c>
      <c r="H330" s="72">
        <v>17</v>
      </c>
      <c r="I330" s="72">
        <v>5</v>
      </c>
      <c r="J330" s="72">
        <v>5</v>
      </c>
      <c r="K330" s="72">
        <v>11</v>
      </c>
      <c r="L330" s="72">
        <f t="shared" si="95"/>
        <v>42</v>
      </c>
      <c r="M330" s="72">
        <f t="shared" si="96"/>
        <v>46</v>
      </c>
      <c r="N330" s="111">
        <f t="shared" si="97"/>
        <v>0.91304347826086951</v>
      </c>
      <c r="Q330" s="5">
        <f t="shared" si="91"/>
        <v>0</v>
      </c>
      <c r="R330" s="5">
        <v>13603</v>
      </c>
      <c r="S330" s="5" t="s">
        <v>237</v>
      </c>
      <c r="T330" s="5">
        <v>11</v>
      </c>
      <c r="U330" s="5">
        <v>0</v>
      </c>
      <c r="V330" s="5">
        <v>3</v>
      </c>
      <c r="W330" s="5">
        <v>4</v>
      </c>
      <c r="X330" s="5">
        <v>11</v>
      </c>
      <c r="Y330" s="5">
        <v>0</v>
      </c>
      <c r="Z330" s="5">
        <v>0</v>
      </c>
      <c r="AA330" s="5">
        <v>6</v>
      </c>
      <c r="AB330" s="5">
        <v>5</v>
      </c>
      <c r="AC330" s="5">
        <v>0</v>
      </c>
      <c r="AD330" s="5">
        <v>1</v>
      </c>
      <c r="AE330" s="5">
        <v>5</v>
      </c>
      <c r="AF330" s="5">
        <f t="shared" si="92"/>
        <v>15</v>
      </c>
      <c r="AG330" s="5">
        <f t="shared" si="93"/>
        <v>17</v>
      </c>
      <c r="AH330" s="5">
        <f t="shared" si="94"/>
        <v>10</v>
      </c>
      <c r="AI330" s="5">
        <f t="shared" si="98"/>
        <v>18</v>
      </c>
      <c r="AJ330" s="5">
        <f t="shared" si="99"/>
        <v>17</v>
      </c>
      <c r="AK330" s="5">
        <f t="shared" si="100"/>
        <v>11</v>
      </c>
      <c r="AL330" s="5">
        <f t="shared" si="101"/>
        <v>42</v>
      </c>
      <c r="AM330" s="5">
        <f t="shared" si="102"/>
        <v>46</v>
      </c>
      <c r="AN330" s="5">
        <f t="shared" si="87"/>
        <v>0</v>
      </c>
      <c r="AO330" s="5">
        <f t="shared" si="88"/>
        <v>0</v>
      </c>
      <c r="AP330" s="5">
        <f t="shared" si="89"/>
        <v>0</v>
      </c>
      <c r="AQ330" s="5">
        <f t="shared" si="90"/>
        <v>0</v>
      </c>
    </row>
    <row r="331" spans="1:43" x14ac:dyDescent="0.3">
      <c r="A331" s="71">
        <v>13604</v>
      </c>
      <c r="B331" s="73" t="s">
        <v>256</v>
      </c>
      <c r="C331" s="72">
        <v>3</v>
      </c>
      <c r="D331" s="72">
        <v>3</v>
      </c>
      <c r="E331" s="72">
        <v>7</v>
      </c>
      <c r="F331" s="72">
        <v>2</v>
      </c>
      <c r="G331" s="72">
        <v>4</v>
      </c>
      <c r="H331" s="72">
        <v>6</v>
      </c>
      <c r="I331" s="72">
        <v>2</v>
      </c>
      <c r="J331" s="72">
        <v>4</v>
      </c>
      <c r="K331" s="72">
        <v>6</v>
      </c>
      <c r="L331" s="72">
        <f t="shared" si="95"/>
        <v>18</v>
      </c>
      <c r="M331" s="72">
        <f t="shared" si="96"/>
        <v>19</v>
      </c>
      <c r="N331" s="111">
        <f t="shared" si="97"/>
        <v>0.94736842105263153</v>
      </c>
      <c r="Q331" s="5">
        <f t="shared" si="91"/>
        <v>0</v>
      </c>
      <c r="R331" s="5">
        <v>13604</v>
      </c>
      <c r="S331" s="5" t="s">
        <v>256</v>
      </c>
      <c r="T331" s="5">
        <v>3</v>
      </c>
      <c r="U331" s="5">
        <v>0</v>
      </c>
      <c r="V331" s="5">
        <v>1</v>
      </c>
      <c r="W331" s="5">
        <v>3</v>
      </c>
      <c r="X331" s="5">
        <v>2</v>
      </c>
      <c r="Y331" s="5">
        <v>0</v>
      </c>
      <c r="Z331" s="5">
        <v>0</v>
      </c>
      <c r="AA331" s="5">
        <v>4</v>
      </c>
      <c r="AB331" s="5">
        <v>2</v>
      </c>
      <c r="AC331" s="5">
        <v>0</v>
      </c>
      <c r="AD331" s="5">
        <v>0</v>
      </c>
      <c r="AE331" s="5">
        <v>4</v>
      </c>
      <c r="AF331" s="5">
        <f t="shared" si="92"/>
        <v>6</v>
      </c>
      <c r="AG331" s="5">
        <f t="shared" si="93"/>
        <v>6</v>
      </c>
      <c r="AH331" s="5">
        <f t="shared" si="94"/>
        <v>6</v>
      </c>
      <c r="AI331" s="5">
        <f t="shared" si="98"/>
        <v>7</v>
      </c>
      <c r="AJ331" s="5">
        <f t="shared" si="99"/>
        <v>6</v>
      </c>
      <c r="AK331" s="5">
        <f t="shared" si="100"/>
        <v>6</v>
      </c>
      <c r="AL331" s="5">
        <f t="shared" si="101"/>
        <v>18</v>
      </c>
      <c r="AM331" s="5">
        <f t="shared" si="102"/>
        <v>19</v>
      </c>
      <c r="AN331" s="5">
        <f t="shared" si="87"/>
        <v>0</v>
      </c>
      <c r="AO331" s="5">
        <f t="shared" si="88"/>
        <v>0</v>
      </c>
      <c r="AP331" s="5">
        <f t="shared" si="89"/>
        <v>0</v>
      </c>
      <c r="AQ331" s="5">
        <f t="shared" si="90"/>
        <v>0</v>
      </c>
    </row>
    <row r="332" spans="1:43" x14ac:dyDescent="0.3">
      <c r="A332" s="71">
        <v>13605</v>
      </c>
      <c r="B332" s="73" t="s">
        <v>249</v>
      </c>
      <c r="C332" s="72">
        <v>4</v>
      </c>
      <c r="D332" s="72">
        <v>8</v>
      </c>
      <c r="E332" s="72">
        <v>12</v>
      </c>
      <c r="F332" s="72">
        <v>3</v>
      </c>
      <c r="G332" s="72">
        <v>6</v>
      </c>
      <c r="H332" s="72">
        <v>9</v>
      </c>
      <c r="I332" s="72">
        <v>3</v>
      </c>
      <c r="J332" s="72">
        <v>6</v>
      </c>
      <c r="K332" s="72">
        <v>9</v>
      </c>
      <c r="L332" s="72">
        <f t="shared" si="95"/>
        <v>30</v>
      </c>
      <c r="M332" s="72">
        <f t="shared" si="96"/>
        <v>30</v>
      </c>
      <c r="N332" s="111">
        <f t="shared" si="97"/>
        <v>1</v>
      </c>
      <c r="Q332" s="5">
        <f t="shared" si="91"/>
        <v>0</v>
      </c>
      <c r="R332" s="5">
        <v>13605</v>
      </c>
      <c r="S332" s="5" t="s">
        <v>249</v>
      </c>
      <c r="T332" s="5">
        <v>4</v>
      </c>
      <c r="U332" s="5">
        <v>0</v>
      </c>
      <c r="V332" s="5">
        <v>0</v>
      </c>
      <c r="W332" s="5">
        <v>8</v>
      </c>
      <c r="X332" s="5">
        <v>3</v>
      </c>
      <c r="Y332" s="5">
        <v>0</v>
      </c>
      <c r="Z332" s="5">
        <v>0</v>
      </c>
      <c r="AA332" s="5">
        <v>6</v>
      </c>
      <c r="AB332" s="5">
        <v>3</v>
      </c>
      <c r="AC332" s="5">
        <v>0</v>
      </c>
      <c r="AD332" s="5">
        <v>0</v>
      </c>
      <c r="AE332" s="5">
        <v>6</v>
      </c>
      <c r="AF332" s="5">
        <f t="shared" si="92"/>
        <v>12</v>
      </c>
      <c r="AG332" s="5">
        <f t="shared" si="93"/>
        <v>9</v>
      </c>
      <c r="AH332" s="5">
        <f t="shared" si="94"/>
        <v>9</v>
      </c>
      <c r="AI332" s="5">
        <f t="shared" si="98"/>
        <v>12</v>
      </c>
      <c r="AJ332" s="5">
        <f t="shared" si="99"/>
        <v>9</v>
      </c>
      <c r="AK332" s="5">
        <f t="shared" si="100"/>
        <v>9</v>
      </c>
      <c r="AL332" s="5">
        <f t="shared" si="101"/>
        <v>30</v>
      </c>
      <c r="AM332" s="5">
        <f t="shared" si="102"/>
        <v>30</v>
      </c>
      <c r="AN332" s="5">
        <f t="shared" si="87"/>
        <v>0</v>
      </c>
      <c r="AO332" s="5">
        <f t="shared" si="88"/>
        <v>0</v>
      </c>
      <c r="AP332" s="5">
        <f t="shared" si="89"/>
        <v>0</v>
      </c>
      <c r="AQ332" s="5">
        <f t="shared" si="90"/>
        <v>0</v>
      </c>
    </row>
    <row r="333" spans="1:43" x14ac:dyDescent="0.3">
      <c r="A333" s="71">
        <v>14101</v>
      </c>
      <c r="B333" s="73" t="s">
        <v>88</v>
      </c>
      <c r="C333" s="72">
        <v>10</v>
      </c>
      <c r="D333" s="72">
        <v>7</v>
      </c>
      <c r="E333" s="72">
        <v>26</v>
      </c>
      <c r="F333" s="72">
        <v>7</v>
      </c>
      <c r="G333" s="72">
        <v>10</v>
      </c>
      <c r="H333" s="72">
        <v>18</v>
      </c>
      <c r="I333" s="72">
        <v>9</v>
      </c>
      <c r="J333" s="72">
        <v>14</v>
      </c>
      <c r="K333" s="72">
        <v>23</v>
      </c>
      <c r="L333" s="72">
        <f t="shared" si="95"/>
        <v>57</v>
      </c>
      <c r="M333" s="72">
        <f t="shared" si="96"/>
        <v>67</v>
      </c>
      <c r="N333" s="111">
        <f t="shared" si="97"/>
        <v>0.85074626865671643</v>
      </c>
      <c r="Q333" s="5">
        <f t="shared" si="91"/>
        <v>0</v>
      </c>
      <c r="R333" s="5">
        <v>14101</v>
      </c>
      <c r="S333" s="5" t="s">
        <v>88</v>
      </c>
      <c r="T333" s="5">
        <v>10</v>
      </c>
      <c r="U333" s="5">
        <v>0</v>
      </c>
      <c r="V333" s="5">
        <v>9</v>
      </c>
      <c r="W333" s="5">
        <v>7</v>
      </c>
      <c r="X333" s="5">
        <v>7</v>
      </c>
      <c r="Y333" s="5">
        <v>0</v>
      </c>
      <c r="Z333" s="5">
        <v>1</v>
      </c>
      <c r="AA333" s="5">
        <v>10</v>
      </c>
      <c r="AB333" s="5">
        <v>9</v>
      </c>
      <c r="AC333" s="5">
        <v>0</v>
      </c>
      <c r="AD333" s="5">
        <v>0</v>
      </c>
      <c r="AE333" s="5">
        <v>14</v>
      </c>
      <c r="AF333" s="5">
        <f t="shared" si="92"/>
        <v>17</v>
      </c>
      <c r="AG333" s="5">
        <f t="shared" si="93"/>
        <v>17</v>
      </c>
      <c r="AH333" s="5">
        <f t="shared" si="94"/>
        <v>23</v>
      </c>
      <c r="AI333" s="5">
        <f t="shared" si="98"/>
        <v>26</v>
      </c>
      <c r="AJ333" s="5">
        <f t="shared" si="99"/>
        <v>18</v>
      </c>
      <c r="AK333" s="5">
        <f t="shared" si="100"/>
        <v>23</v>
      </c>
      <c r="AL333" s="5">
        <f t="shared" si="101"/>
        <v>57</v>
      </c>
      <c r="AM333" s="5">
        <f t="shared" si="102"/>
        <v>67</v>
      </c>
      <c r="AN333" s="5">
        <f t="shared" si="87"/>
        <v>0</v>
      </c>
      <c r="AO333" s="5">
        <f t="shared" si="88"/>
        <v>0</v>
      </c>
      <c r="AP333" s="5">
        <f t="shared" si="89"/>
        <v>0</v>
      </c>
      <c r="AQ333" s="5">
        <f t="shared" si="90"/>
        <v>0</v>
      </c>
    </row>
    <row r="334" spans="1:43" x14ac:dyDescent="0.3">
      <c r="A334" s="71">
        <v>14102</v>
      </c>
      <c r="B334" s="73" t="s">
        <v>202</v>
      </c>
      <c r="C334" s="72">
        <v>1</v>
      </c>
      <c r="D334" s="72">
        <v>3</v>
      </c>
      <c r="E334" s="72">
        <v>4</v>
      </c>
      <c r="F334" s="72">
        <v>4</v>
      </c>
      <c r="G334" s="72">
        <v>2</v>
      </c>
      <c r="H334" s="72">
        <v>7</v>
      </c>
      <c r="I334" s="72">
        <v>1</v>
      </c>
      <c r="J334" s="72">
        <v>2</v>
      </c>
      <c r="K334" s="72">
        <v>3</v>
      </c>
      <c r="L334" s="72">
        <f t="shared" si="95"/>
        <v>13</v>
      </c>
      <c r="M334" s="72">
        <f t="shared" si="96"/>
        <v>14</v>
      </c>
      <c r="N334" s="111">
        <f t="shared" si="97"/>
        <v>0.9285714285714286</v>
      </c>
      <c r="Q334" s="5">
        <f t="shared" si="91"/>
        <v>0</v>
      </c>
      <c r="R334" s="5">
        <v>14102</v>
      </c>
      <c r="S334" s="5" t="s">
        <v>202</v>
      </c>
      <c r="T334" s="5">
        <v>1</v>
      </c>
      <c r="U334" s="5">
        <v>0</v>
      </c>
      <c r="V334" s="5">
        <v>0</v>
      </c>
      <c r="W334" s="5">
        <v>3</v>
      </c>
      <c r="X334" s="5">
        <v>4</v>
      </c>
      <c r="Y334" s="5">
        <v>0</v>
      </c>
      <c r="Z334" s="5">
        <v>1</v>
      </c>
      <c r="AA334" s="5">
        <v>2</v>
      </c>
      <c r="AB334" s="5">
        <v>1</v>
      </c>
      <c r="AC334" s="5">
        <v>0</v>
      </c>
      <c r="AD334" s="5">
        <v>0</v>
      </c>
      <c r="AE334" s="5">
        <v>2</v>
      </c>
      <c r="AF334" s="5">
        <f t="shared" si="92"/>
        <v>4</v>
      </c>
      <c r="AG334" s="5">
        <f t="shared" si="93"/>
        <v>6</v>
      </c>
      <c r="AH334" s="5">
        <f t="shared" si="94"/>
        <v>3</v>
      </c>
      <c r="AI334" s="5">
        <f t="shared" si="98"/>
        <v>4</v>
      </c>
      <c r="AJ334" s="5">
        <f t="shared" si="99"/>
        <v>7</v>
      </c>
      <c r="AK334" s="5">
        <f t="shared" si="100"/>
        <v>3</v>
      </c>
      <c r="AL334" s="5">
        <f t="shared" si="101"/>
        <v>13</v>
      </c>
      <c r="AM334" s="5">
        <f t="shared" si="102"/>
        <v>14</v>
      </c>
      <c r="AN334" s="5">
        <f t="shared" si="87"/>
        <v>0</v>
      </c>
      <c r="AO334" s="5">
        <f t="shared" si="88"/>
        <v>0</v>
      </c>
      <c r="AP334" s="5">
        <f t="shared" si="89"/>
        <v>0</v>
      </c>
      <c r="AQ334" s="5">
        <f t="shared" si="90"/>
        <v>0</v>
      </c>
    </row>
    <row r="335" spans="1:43" x14ac:dyDescent="0.3">
      <c r="A335" s="71">
        <v>14103</v>
      </c>
      <c r="B335" s="72" t="s">
        <v>7</v>
      </c>
      <c r="C335" s="72">
        <v>2</v>
      </c>
      <c r="D335" s="72">
        <v>4</v>
      </c>
      <c r="E335" s="72">
        <v>7</v>
      </c>
      <c r="F335" s="72">
        <v>4</v>
      </c>
      <c r="G335" s="72">
        <v>8</v>
      </c>
      <c r="H335" s="72">
        <v>14</v>
      </c>
      <c r="I335" s="72">
        <v>2</v>
      </c>
      <c r="J335" s="72">
        <v>8</v>
      </c>
      <c r="K335" s="72">
        <v>11</v>
      </c>
      <c r="L335" s="72">
        <f t="shared" si="95"/>
        <v>28</v>
      </c>
      <c r="M335" s="72">
        <f t="shared" si="96"/>
        <v>32</v>
      </c>
      <c r="N335" s="111">
        <f t="shared" si="97"/>
        <v>0.875</v>
      </c>
      <c r="Q335" s="5">
        <f t="shared" si="91"/>
        <v>0</v>
      </c>
      <c r="R335" s="5">
        <v>14103</v>
      </c>
      <c r="S335" s="5" t="s">
        <v>7</v>
      </c>
      <c r="T335" s="5">
        <v>2</v>
      </c>
      <c r="U335" s="5">
        <v>0</v>
      </c>
      <c r="V335" s="5">
        <v>1</v>
      </c>
      <c r="W335" s="5">
        <v>4</v>
      </c>
      <c r="X335" s="5">
        <v>4</v>
      </c>
      <c r="Y335" s="5">
        <v>0</v>
      </c>
      <c r="Z335" s="5">
        <v>2</v>
      </c>
      <c r="AA335" s="5">
        <v>8</v>
      </c>
      <c r="AB335" s="5">
        <v>2</v>
      </c>
      <c r="AC335" s="5">
        <v>0</v>
      </c>
      <c r="AD335" s="5">
        <v>1</v>
      </c>
      <c r="AE335" s="5">
        <v>8</v>
      </c>
      <c r="AF335" s="5">
        <f t="shared" si="92"/>
        <v>6</v>
      </c>
      <c r="AG335" s="5">
        <f t="shared" si="93"/>
        <v>12</v>
      </c>
      <c r="AH335" s="5">
        <f t="shared" si="94"/>
        <v>10</v>
      </c>
      <c r="AI335" s="5">
        <f t="shared" si="98"/>
        <v>7</v>
      </c>
      <c r="AJ335" s="5">
        <f t="shared" si="99"/>
        <v>14</v>
      </c>
      <c r="AK335" s="5">
        <f t="shared" si="100"/>
        <v>11</v>
      </c>
      <c r="AL335" s="5">
        <f t="shared" si="101"/>
        <v>28</v>
      </c>
      <c r="AM335" s="5">
        <f t="shared" si="102"/>
        <v>32</v>
      </c>
      <c r="AN335" s="5">
        <f t="shared" si="87"/>
        <v>0</v>
      </c>
      <c r="AO335" s="5">
        <f t="shared" si="88"/>
        <v>0</v>
      </c>
      <c r="AP335" s="5">
        <f t="shared" si="89"/>
        <v>0</v>
      </c>
      <c r="AQ335" s="5">
        <f t="shared" si="90"/>
        <v>0</v>
      </c>
    </row>
    <row r="336" spans="1:43" x14ac:dyDescent="0.3">
      <c r="A336" s="71">
        <v>14104</v>
      </c>
      <c r="B336" s="73" t="s">
        <v>118</v>
      </c>
      <c r="C336" s="72">
        <v>5</v>
      </c>
      <c r="D336" s="72">
        <v>8</v>
      </c>
      <c r="E336" s="72">
        <v>16</v>
      </c>
      <c r="F336" s="72">
        <v>3</v>
      </c>
      <c r="G336" s="72">
        <v>5</v>
      </c>
      <c r="H336" s="72">
        <v>8</v>
      </c>
      <c r="I336" s="72">
        <v>1</v>
      </c>
      <c r="J336" s="72">
        <v>1</v>
      </c>
      <c r="K336" s="72">
        <v>2</v>
      </c>
      <c r="L336" s="72">
        <f t="shared" si="95"/>
        <v>23</v>
      </c>
      <c r="M336" s="72">
        <f t="shared" si="96"/>
        <v>26</v>
      </c>
      <c r="N336" s="111">
        <f t="shared" si="97"/>
        <v>0.88461538461538458</v>
      </c>
      <c r="Q336" s="5">
        <f t="shared" si="91"/>
        <v>0</v>
      </c>
      <c r="R336" s="5">
        <v>14104</v>
      </c>
      <c r="S336" s="5" t="s">
        <v>118</v>
      </c>
      <c r="T336" s="5">
        <v>5</v>
      </c>
      <c r="U336" s="5">
        <v>0</v>
      </c>
      <c r="V336" s="5">
        <v>3</v>
      </c>
      <c r="W336" s="5">
        <v>8</v>
      </c>
      <c r="X336" s="5">
        <v>3</v>
      </c>
      <c r="Y336" s="5">
        <v>0</v>
      </c>
      <c r="Z336" s="5">
        <v>0</v>
      </c>
      <c r="AA336" s="5">
        <v>5</v>
      </c>
      <c r="AB336" s="5">
        <v>1</v>
      </c>
      <c r="AC336" s="5">
        <v>0</v>
      </c>
      <c r="AD336" s="5">
        <v>0</v>
      </c>
      <c r="AE336" s="5">
        <v>1</v>
      </c>
      <c r="AF336" s="5">
        <f t="shared" si="92"/>
        <v>13</v>
      </c>
      <c r="AG336" s="5">
        <f t="shared" si="93"/>
        <v>8</v>
      </c>
      <c r="AH336" s="5">
        <f t="shared" si="94"/>
        <v>2</v>
      </c>
      <c r="AI336" s="5">
        <f t="shared" si="98"/>
        <v>16</v>
      </c>
      <c r="AJ336" s="5">
        <f t="shared" si="99"/>
        <v>8</v>
      </c>
      <c r="AK336" s="5">
        <f t="shared" si="100"/>
        <v>2</v>
      </c>
      <c r="AL336" s="5">
        <f t="shared" si="101"/>
        <v>23</v>
      </c>
      <c r="AM336" s="5">
        <f t="shared" si="102"/>
        <v>26</v>
      </c>
      <c r="AN336" s="5">
        <f t="shared" si="87"/>
        <v>0</v>
      </c>
      <c r="AO336" s="5">
        <f t="shared" si="88"/>
        <v>0</v>
      </c>
      <c r="AP336" s="5">
        <f t="shared" si="89"/>
        <v>0</v>
      </c>
      <c r="AQ336" s="5">
        <f t="shared" si="90"/>
        <v>0</v>
      </c>
    </row>
    <row r="337" spans="1:43" x14ac:dyDescent="0.3">
      <c r="A337" s="71">
        <v>14105</v>
      </c>
      <c r="B337" s="73" t="s">
        <v>413</v>
      </c>
      <c r="C337" s="72">
        <v>1</v>
      </c>
      <c r="D337" s="72">
        <v>4</v>
      </c>
      <c r="E337" s="72">
        <v>5</v>
      </c>
      <c r="F337" s="72">
        <v>4</v>
      </c>
      <c r="G337" s="72">
        <v>4</v>
      </c>
      <c r="H337" s="72">
        <v>18</v>
      </c>
      <c r="I337" s="72">
        <v>0</v>
      </c>
      <c r="J337" s="72">
        <v>4</v>
      </c>
      <c r="K337" s="72">
        <v>4</v>
      </c>
      <c r="L337" s="72">
        <f t="shared" si="95"/>
        <v>17</v>
      </c>
      <c r="M337" s="72">
        <f t="shared" si="96"/>
        <v>27</v>
      </c>
      <c r="N337" s="111">
        <f t="shared" si="97"/>
        <v>0.62962962962962965</v>
      </c>
      <c r="Q337" s="5">
        <f t="shared" si="91"/>
        <v>0</v>
      </c>
      <c r="R337" s="5">
        <v>14105</v>
      </c>
      <c r="S337" s="5" t="s">
        <v>413</v>
      </c>
      <c r="T337" s="5">
        <v>1</v>
      </c>
      <c r="U337" s="5">
        <v>0</v>
      </c>
      <c r="V337" s="5">
        <v>0</v>
      </c>
      <c r="W337" s="5">
        <v>4</v>
      </c>
      <c r="X337" s="5">
        <v>4</v>
      </c>
      <c r="Y337" s="5">
        <v>0</v>
      </c>
      <c r="Z337" s="5">
        <v>10</v>
      </c>
      <c r="AA337" s="5">
        <v>4</v>
      </c>
      <c r="AB337" s="5">
        <v>0</v>
      </c>
      <c r="AC337" s="5">
        <v>0</v>
      </c>
      <c r="AD337" s="5">
        <v>0</v>
      </c>
      <c r="AE337" s="5">
        <v>4</v>
      </c>
      <c r="AF337" s="5">
        <f t="shared" si="92"/>
        <v>5</v>
      </c>
      <c r="AG337" s="5">
        <f t="shared" si="93"/>
        <v>8</v>
      </c>
      <c r="AH337" s="5">
        <f t="shared" si="94"/>
        <v>4</v>
      </c>
      <c r="AI337" s="5">
        <f t="shared" si="98"/>
        <v>5</v>
      </c>
      <c r="AJ337" s="5">
        <f t="shared" si="99"/>
        <v>18</v>
      </c>
      <c r="AK337" s="5">
        <f t="shared" si="100"/>
        <v>4</v>
      </c>
      <c r="AL337" s="5">
        <f t="shared" si="101"/>
        <v>17</v>
      </c>
      <c r="AM337" s="5">
        <f t="shared" si="102"/>
        <v>27</v>
      </c>
      <c r="AN337" s="5">
        <f t="shared" si="87"/>
        <v>0</v>
      </c>
      <c r="AO337" s="5">
        <f t="shared" si="88"/>
        <v>0</v>
      </c>
      <c r="AP337" s="5">
        <f t="shared" si="89"/>
        <v>0</v>
      </c>
      <c r="AQ337" s="5">
        <f t="shared" si="90"/>
        <v>0</v>
      </c>
    </row>
    <row r="338" spans="1:43" x14ac:dyDescent="0.3">
      <c r="A338" s="71">
        <v>14106</v>
      </c>
      <c r="B338" s="73" t="s">
        <v>32</v>
      </c>
      <c r="C338" s="72">
        <v>4</v>
      </c>
      <c r="D338" s="72">
        <v>11</v>
      </c>
      <c r="E338" s="72">
        <v>18</v>
      </c>
      <c r="F338" s="72">
        <v>2</v>
      </c>
      <c r="G338" s="72">
        <v>12</v>
      </c>
      <c r="H338" s="72">
        <v>14</v>
      </c>
      <c r="I338" s="72">
        <v>1</v>
      </c>
      <c r="J338" s="72">
        <v>4</v>
      </c>
      <c r="K338" s="72">
        <v>5</v>
      </c>
      <c r="L338" s="72">
        <f t="shared" si="95"/>
        <v>34</v>
      </c>
      <c r="M338" s="72">
        <f t="shared" si="96"/>
        <v>37</v>
      </c>
      <c r="N338" s="111">
        <f t="shared" si="97"/>
        <v>0.91891891891891897</v>
      </c>
      <c r="Q338" s="5">
        <f t="shared" si="91"/>
        <v>0</v>
      </c>
      <c r="R338" s="5">
        <v>14106</v>
      </c>
      <c r="S338" s="5" t="s">
        <v>32</v>
      </c>
      <c r="T338" s="5">
        <v>4</v>
      </c>
      <c r="U338" s="5">
        <v>0</v>
      </c>
      <c r="V338" s="5">
        <v>3</v>
      </c>
      <c r="W338" s="5">
        <v>11</v>
      </c>
      <c r="X338" s="5">
        <v>2</v>
      </c>
      <c r="Y338" s="5">
        <v>0</v>
      </c>
      <c r="Z338" s="5">
        <v>0</v>
      </c>
      <c r="AA338" s="5">
        <v>12</v>
      </c>
      <c r="AB338" s="5">
        <v>1</v>
      </c>
      <c r="AC338" s="5">
        <v>0</v>
      </c>
      <c r="AD338" s="5">
        <v>0</v>
      </c>
      <c r="AE338" s="5">
        <v>4</v>
      </c>
      <c r="AF338" s="5">
        <f t="shared" si="92"/>
        <v>15</v>
      </c>
      <c r="AG338" s="5">
        <f t="shared" si="93"/>
        <v>14</v>
      </c>
      <c r="AH338" s="5">
        <f t="shared" si="94"/>
        <v>5</v>
      </c>
      <c r="AI338" s="5">
        <f t="shared" si="98"/>
        <v>18</v>
      </c>
      <c r="AJ338" s="5">
        <f t="shared" si="99"/>
        <v>14</v>
      </c>
      <c r="AK338" s="5">
        <f t="shared" si="100"/>
        <v>5</v>
      </c>
      <c r="AL338" s="5">
        <f t="shared" si="101"/>
        <v>34</v>
      </c>
      <c r="AM338" s="5">
        <f t="shared" si="102"/>
        <v>37</v>
      </c>
      <c r="AN338" s="5">
        <f t="shared" si="87"/>
        <v>0</v>
      </c>
      <c r="AO338" s="5">
        <f t="shared" si="88"/>
        <v>0</v>
      </c>
      <c r="AP338" s="5">
        <f t="shared" si="89"/>
        <v>0</v>
      </c>
      <c r="AQ338" s="5">
        <f t="shared" si="90"/>
        <v>0</v>
      </c>
    </row>
    <row r="339" spans="1:43" x14ac:dyDescent="0.3">
      <c r="A339" s="71">
        <v>14107</v>
      </c>
      <c r="B339" s="73" t="s">
        <v>148</v>
      </c>
      <c r="C339" s="72">
        <v>5</v>
      </c>
      <c r="D339" s="72">
        <v>11</v>
      </c>
      <c r="E339" s="72">
        <v>17</v>
      </c>
      <c r="F339" s="72">
        <v>5</v>
      </c>
      <c r="G339" s="72">
        <v>7</v>
      </c>
      <c r="H339" s="72">
        <v>12</v>
      </c>
      <c r="I339" s="72">
        <v>2</v>
      </c>
      <c r="J339" s="72">
        <v>5</v>
      </c>
      <c r="K339" s="72">
        <v>7</v>
      </c>
      <c r="L339" s="72">
        <f t="shared" si="95"/>
        <v>35</v>
      </c>
      <c r="M339" s="72">
        <f t="shared" si="96"/>
        <v>36</v>
      </c>
      <c r="N339" s="111">
        <f t="shared" si="97"/>
        <v>0.97222222222222221</v>
      </c>
      <c r="Q339" s="5">
        <f t="shared" si="91"/>
        <v>0</v>
      </c>
      <c r="R339" s="5">
        <v>14107</v>
      </c>
      <c r="S339" s="5" t="s">
        <v>148</v>
      </c>
      <c r="T339" s="5">
        <v>5</v>
      </c>
      <c r="U339" s="5">
        <v>0</v>
      </c>
      <c r="V339" s="5">
        <v>1</v>
      </c>
      <c r="W339" s="5">
        <v>11</v>
      </c>
      <c r="X339" s="5">
        <v>5</v>
      </c>
      <c r="Y339" s="5">
        <v>0</v>
      </c>
      <c r="Z339" s="5">
        <v>0</v>
      </c>
      <c r="AA339" s="5">
        <v>7</v>
      </c>
      <c r="AB339" s="5">
        <v>2</v>
      </c>
      <c r="AC339" s="5">
        <v>0</v>
      </c>
      <c r="AD339" s="5">
        <v>0</v>
      </c>
      <c r="AE339" s="5">
        <v>5</v>
      </c>
      <c r="AF339" s="5">
        <f t="shared" si="92"/>
        <v>16</v>
      </c>
      <c r="AG339" s="5">
        <f t="shared" si="93"/>
        <v>12</v>
      </c>
      <c r="AH339" s="5">
        <f t="shared" si="94"/>
        <v>7</v>
      </c>
      <c r="AI339" s="5">
        <f t="shared" si="98"/>
        <v>17</v>
      </c>
      <c r="AJ339" s="5">
        <f t="shared" si="99"/>
        <v>12</v>
      </c>
      <c r="AK339" s="5">
        <f t="shared" si="100"/>
        <v>7</v>
      </c>
      <c r="AL339" s="5">
        <f t="shared" si="101"/>
        <v>35</v>
      </c>
      <c r="AM339" s="5">
        <f t="shared" si="102"/>
        <v>36</v>
      </c>
      <c r="AN339" s="5">
        <f t="shared" si="87"/>
        <v>0</v>
      </c>
      <c r="AO339" s="5">
        <f t="shared" si="88"/>
        <v>0</v>
      </c>
      <c r="AP339" s="5">
        <f t="shared" si="89"/>
        <v>0</v>
      </c>
      <c r="AQ339" s="5">
        <f t="shared" si="90"/>
        <v>0</v>
      </c>
    </row>
    <row r="340" spans="1:43" x14ac:dyDescent="0.3">
      <c r="A340" s="71">
        <v>14108</v>
      </c>
      <c r="B340" s="73" t="s">
        <v>274</v>
      </c>
      <c r="C340" s="72">
        <v>8</v>
      </c>
      <c r="D340" s="72">
        <v>10</v>
      </c>
      <c r="E340" s="72">
        <v>21</v>
      </c>
      <c r="F340" s="72">
        <v>2</v>
      </c>
      <c r="G340" s="72">
        <v>15</v>
      </c>
      <c r="H340" s="72">
        <v>19</v>
      </c>
      <c r="I340" s="72">
        <v>2</v>
      </c>
      <c r="J340" s="72">
        <v>8</v>
      </c>
      <c r="K340" s="72">
        <v>10</v>
      </c>
      <c r="L340" s="72">
        <f t="shared" si="95"/>
        <v>45</v>
      </c>
      <c r="M340" s="72">
        <f t="shared" si="96"/>
        <v>50</v>
      </c>
      <c r="N340" s="111">
        <f t="shared" si="97"/>
        <v>0.9</v>
      </c>
      <c r="Q340" s="5">
        <f t="shared" si="91"/>
        <v>0</v>
      </c>
      <c r="R340" s="5">
        <v>14108</v>
      </c>
      <c r="S340" s="5" t="s">
        <v>274</v>
      </c>
      <c r="T340" s="5">
        <v>8</v>
      </c>
      <c r="U340" s="5">
        <v>0</v>
      </c>
      <c r="V340" s="5">
        <v>3</v>
      </c>
      <c r="W340" s="5">
        <v>10</v>
      </c>
      <c r="X340" s="5">
        <v>2</v>
      </c>
      <c r="Y340" s="5">
        <v>0</v>
      </c>
      <c r="Z340" s="5">
        <v>2</v>
      </c>
      <c r="AA340" s="5">
        <v>15</v>
      </c>
      <c r="AB340" s="5">
        <v>2</v>
      </c>
      <c r="AC340" s="5">
        <v>0</v>
      </c>
      <c r="AD340" s="5">
        <v>0</v>
      </c>
      <c r="AE340" s="5">
        <v>8</v>
      </c>
      <c r="AF340" s="5">
        <f t="shared" si="92"/>
        <v>18</v>
      </c>
      <c r="AG340" s="5">
        <f t="shared" si="93"/>
        <v>17</v>
      </c>
      <c r="AH340" s="5">
        <f t="shared" si="94"/>
        <v>10</v>
      </c>
      <c r="AI340" s="5">
        <f t="shared" si="98"/>
        <v>21</v>
      </c>
      <c r="AJ340" s="5">
        <f t="shared" si="99"/>
        <v>19</v>
      </c>
      <c r="AK340" s="5">
        <f t="shared" si="100"/>
        <v>10</v>
      </c>
      <c r="AL340" s="5">
        <f t="shared" si="101"/>
        <v>45</v>
      </c>
      <c r="AM340" s="5">
        <f t="shared" si="102"/>
        <v>50</v>
      </c>
      <c r="AN340" s="5">
        <f t="shared" si="87"/>
        <v>0</v>
      </c>
      <c r="AO340" s="5">
        <f t="shared" si="88"/>
        <v>0</v>
      </c>
      <c r="AP340" s="5">
        <f t="shared" si="89"/>
        <v>0</v>
      </c>
      <c r="AQ340" s="5">
        <f t="shared" si="90"/>
        <v>0</v>
      </c>
    </row>
    <row r="341" spans="1:43" x14ac:dyDescent="0.3">
      <c r="A341" s="71">
        <v>14201</v>
      </c>
      <c r="B341" s="73" t="s">
        <v>382</v>
      </c>
      <c r="C341" s="72">
        <v>3</v>
      </c>
      <c r="D341" s="72">
        <v>6</v>
      </c>
      <c r="E341" s="72">
        <v>11</v>
      </c>
      <c r="F341" s="72">
        <v>7</v>
      </c>
      <c r="G341" s="72">
        <v>8</v>
      </c>
      <c r="H341" s="72">
        <v>17</v>
      </c>
      <c r="I341" s="72">
        <v>2</v>
      </c>
      <c r="J341" s="72">
        <v>9</v>
      </c>
      <c r="K341" s="72">
        <v>14</v>
      </c>
      <c r="L341" s="72">
        <f t="shared" si="95"/>
        <v>35</v>
      </c>
      <c r="M341" s="72">
        <f t="shared" si="96"/>
        <v>42</v>
      </c>
      <c r="N341" s="111">
        <f t="shared" si="97"/>
        <v>0.83333333333333337</v>
      </c>
      <c r="Q341" s="5">
        <f t="shared" si="91"/>
        <v>0</v>
      </c>
      <c r="R341" s="5">
        <v>14201</v>
      </c>
      <c r="S341" s="5" t="s">
        <v>382</v>
      </c>
      <c r="T341" s="5">
        <v>3</v>
      </c>
      <c r="U341" s="5">
        <v>0</v>
      </c>
      <c r="V341" s="5">
        <v>2</v>
      </c>
      <c r="W341" s="5">
        <v>6</v>
      </c>
      <c r="X341" s="5">
        <v>7</v>
      </c>
      <c r="Y341" s="5">
        <v>0</v>
      </c>
      <c r="Z341" s="5">
        <v>2</v>
      </c>
      <c r="AA341" s="5">
        <v>8</v>
      </c>
      <c r="AB341" s="5">
        <v>2</v>
      </c>
      <c r="AC341" s="5">
        <v>0</v>
      </c>
      <c r="AD341" s="5">
        <v>3</v>
      </c>
      <c r="AE341" s="5">
        <v>9</v>
      </c>
      <c r="AF341" s="5">
        <f t="shared" si="92"/>
        <v>9</v>
      </c>
      <c r="AG341" s="5">
        <f t="shared" si="93"/>
        <v>15</v>
      </c>
      <c r="AH341" s="5">
        <f t="shared" si="94"/>
        <v>11</v>
      </c>
      <c r="AI341" s="5">
        <f t="shared" si="98"/>
        <v>11</v>
      </c>
      <c r="AJ341" s="5">
        <f t="shared" si="99"/>
        <v>17</v>
      </c>
      <c r="AK341" s="5">
        <f t="shared" si="100"/>
        <v>14</v>
      </c>
      <c r="AL341" s="5">
        <f t="shared" si="101"/>
        <v>35</v>
      </c>
      <c r="AM341" s="5">
        <f t="shared" si="102"/>
        <v>42</v>
      </c>
      <c r="AN341" s="5">
        <f t="shared" si="87"/>
        <v>0</v>
      </c>
      <c r="AO341" s="5">
        <f t="shared" si="88"/>
        <v>0</v>
      </c>
      <c r="AP341" s="5">
        <f t="shared" si="89"/>
        <v>0</v>
      </c>
      <c r="AQ341" s="5">
        <f t="shared" si="90"/>
        <v>0</v>
      </c>
    </row>
    <row r="342" spans="1:43" x14ac:dyDescent="0.3">
      <c r="A342" s="71">
        <v>14202</v>
      </c>
      <c r="B342" s="73" t="s">
        <v>109</v>
      </c>
      <c r="C342" s="72">
        <v>2</v>
      </c>
      <c r="D342" s="72">
        <v>6</v>
      </c>
      <c r="E342" s="72">
        <v>9</v>
      </c>
      <c r="F342" s="72">
        <v>4</v>
      </c>
      <c r="G342" s="72">
        <v>3</v>
      </c>
      <c r="H342" s="72">
        <v>8</v>
      </c>
      <c r="I342" s="72">
        <v>1</v>
      </c>
      <c r="J342" s="72">
        <v>6</v>
      </c>
      <c r="K342" s="72">
        <v>7</v>
      </c>
      <c r="L342" s="72">
        <f t="shared" si="95"/>
        <v>22</v>
      </c>
      <c r="M342" s="72">
        <f t="shared" si="96"/>
        <v>24</v>
      </c>
      <c r="N342" s="111">
        <f t="shared" si="97"/>
        <v>0.91666666666666663</v>
      </c>
      <c r="Q342" s="5">
        <f t="shared" si="91"/>
        <v>0</v>
      </c>
      <c r="R342" s="5">
        <v>14202</v>
      </c>
      <c r="S342" s="5" t="s">
        <v>109</v>
      </c>
      <c r="T342" s="5">
        <v>2</v>
      </c>
      <c r="U342" s="5">
        <v>0</v>
      </c>
      <c r="V342" s="5">
        <v>1</v>
      </c>
      <c r="W342" s="5">
        <v>6</v>
      </c>
      <c r="X342" s="5">
        <v>4</v>
      </c>
      <c r="Y342" s="5">
        <v>0</v>
      </c>
      <c r="Z342" s="5">
        <v>1</v>
      </c>
      <c r="AA342" s="5">
        <v>3</v>
      </c>
      <c r="AB342" s="5">
        <v>1</v>
      </c>
      <c r="AC342" s="5">
        <v>0</v>
      </c>
      <c r="AD342" s="5">
        <v>0</v>
      </c>
      <c r="AE342" s="5">
        <v>6</v>
      </c>
      <c r="AF342" s="5">
        <f t="shared" si="92"/>
        <v>8</v>
      </c>
      <c r="AG342" s="5">
        <f t="shared" si="93"/>
        <v>7</v>
      </c>
      <c r="AH342" s="5">
        <f t="shared" si="94"/>
        <v>7</v>
      </c>
      <c r="AI342" s="5">
        <f t="shared" si="98"/>
        <v>9</v>
      </c>
      <c r="AJ342" s="5">
        <f t="shared" si="99"/>
        <v>8</v>
      </c>
      <c r="AK342" s="5">
        <f t="shared" si="100"/>
        <v>7</v>
      </c>
      <c r="AL342" s="5">
        <f t="shared" si="101"/>
        <v>22</v>
      </c>
      <c r="AM342" s="5">
        <f t="shared" si="102"/>
        <v>24</v>
      </c>
      <c r="AN342" s="5">
        <f t="shared" si="87"/>
        <v>0</v>
      </c>
      <c r="AO342" s="5">
        <f t="shared" si="88"/>
        <v>0</v>
      </c>
      <c r="AP342" s="5">
        <f t="shared" si="89"/>
        <v>0</v>
      </c>
      <c r="AQ342" s="5">
        <f t="shared" si="90"/>
        <v>0</v>
      </c>
    </row>
    <row r="343" spans="1:43" x14ac:dyDescent="0.3">
      <c r="A343" s="71">
        <v>14203</v>
      </c>
      <c r="B343" s="73" t="s">
        <v>261</v>
      </c>
      <c r="C343" s="72">
        <v>2</v>
      </c>
      <c r="D343" s="72">
        <v>4</v>
      </c>
      <c r="E343" s="72">
        <v>6</v>
      </c>
      <c r="F343" s="72">
        <v>0</v>
      </c>
      <c r="G343" s="72">
        <v>3</v>
      </c>
      <c r="H343" s="72">
        <v>3</v>
      </c>
      <c r="I343" s="72">
        <v>1</v>
      </c>
      <c r="J343" s="72">
        <v>1</v>
      </c>
      <c r="K343" s="72">
        <v>3</v>
      </c>
      <c r="L343" s="72">
        <f t="shared" si="95"/>
        <v>11</v>
      </c>
      <c r="M343" s="72">
        <f t="shared" si="96"/>
        <v>12</v>
      </c>
      <c r="N343" s="111">
        <f t="shared" si="97"/>
        <v>0.91666666666666663</v>
      </c>
      <c r="Q343" s="5">
        <f t="shared" si="91"/>
        <v>0</v>
      </c>
      <c r="R343" s="5">
        <v>14203</v>
      </c>
      <c r="S343" s="5" t="s">
        <v>261</v>
      </c>
      <c r="T343" s="5">
        <v>2</v>
      </c>
      <c r="U343" s="5">
        <v>0</v>
      </c>
      <c r="V343" s="5">
        <v>0</v>
      </c>
      <c r="W343" s="5">
        <v>4</v>
      </c>
      <c r="X343" s="5">
        <v>0</v>
      </c>
      <c r="Y343" s="5">
        <v>0</v>
      </c>
      <c r="Z343" s="5">
        <v>0</v>
      </c>
      <c r="AA343" s="5">
        <v>3</v>
      </c>
      <c r="AB343" s="5">
        <v>1</v>
      </c>
      <c r="AC343" s="5">
        <v>0</v>
      </c>
      <c r="AD343" s="5">
        <v>1</v>
      </c>
      <c r="AE343" s="5">
        <v>1</v>
      </c>
      <c r="AF343" s="5">
        <f t="shared" si="92"/>
        <v>6</v>
      </c>
      <c r="AG343" s="5">
        <f t="shared" si="93"/>
        <v>3</v>
      </c>
      <c r="AH343" s="5">
        <f t="shared" si="94"/>
        <v>2</v>
      </c>
      <c r="AI343" s="5">
        <f t="shared" si="98"/>
        <v>6</v>
      </c>
      <c r="AJ343" s="5">
        <f t="shared" si="99"/>
        <v>3</v>
      </c>
      <c r="AK343" s="5">
        <f t="shared" si="100"/>
        <v>3</v>
      </c>
      <c r="AL343" s="5">
        <f t="shared" si="101"/>
        <v>11</v>
      </c>
      <c r="AM343" s="5">
        <f t="shared" si="102"/>
        <v>12</v>
      </c>
      <c r="AN343" s="5">
        <f t="shared" si="87"/>
        <v>0</v>
      </c>
      <c r="AO343" s="5">
        <f t="shared" si="88"/>
        <v>0</v>
      </c>
      <c r="AP343" s="5">
        <f t="shared" si="89"/>
        <v>0</v>
      </c>
      <c r="AQ343" s="5">
        <f t="shared" si="90"/>
        <v>0</v>
      </c>
    </row>
    <row r="344" spans="1:43" x14ac:dyDescent="0.3">
      <c r="A344" s="71">
        <v>14204</v>
      </c>
      <c r="B344" s="73" t="s">
        <v>387</v>
      </c>
      <c r="C344" s="72">
        <v>4</v>
      </c>
      <c r="D344" s="72">
        <v>11</v>
      </c>
      <c r="E344" s="72">
        <v>18</v>
      </c>
      <c r="F344" s="72">
        <v>4</v>
      </c>
      <c r="G344" s="72">
        <v>13</v>
      </c>
      <c r="H344" s="72">
        <v>18</v>
      </c>
      <c r="I344" s="72">
        <v>2</v>
      </c>
      <c r="J344" s="72">
        <v>8</v>
      </c>
      <c r="K344" s="72">
        <v>11</v>
      </c>
      <c r="L344" s="72">
        <f t="shared" si="95"/>
        <v>42</v>
      </c>
      <c r="M344" s="72">
        <f t="shared" si="96"/>
        <v>47</v>
      </c>
      <c r="N344" s="111">
        <f t="shared" si="97"/>
        <v>0.8936170212765957</v>
      </c>
      <c r="Q344" s="5">
        <f t="shared" si="91"/>
        <v>0</v>
      </c>
      <c r="R344" s="5">
        <v>14204</v>
      </c>
      <c r="S344" s="5" t="s">
        <v>387</v>
      </c>
      <c r="T344" s="5">
        <v>4</v>
      </c>
      <c r="U344" s="5">
        <v>0</v>
      </c>
      <c r="V344" s="5">
        <v>3</v>
      </c>
      <c r="W344" s="5">
        <v>11</v>
      </c>
      <c r="X344" s="5">
        <v>4</v>
      </c>
      <c r="Y344" s="5">
        <v>0</v>
      </c>
      <c r="Z344" s="5">
        <v>1</v>
      </c>
      <c r="AA344" s="5">
        <v>13</v>
      </c>
      <c r="AB344" s="5">
        <v>2</v>
      </c>
      <c r="AC344" s="5">
        <v>0</v>
      </c>
      <c r="AD344" s="5">
        <v>1</v>
      </c>
      <c r="AE344" s="5">
        <v>8</v>
      </c>
      <c r="AF344" s="5">
        <f t="shared" si="92"/>
        <v>15</v>
      </c>
      <c r="AG344" s="5">
        <f t="shared" si="93"/>
        <v>17</v>
      </c>
      <c r="AH344" s="5">
        <f t="shared" si="94"/>
        <v>10</v>
      </c>
      <c r="AI344" s="5">
        <f t="shared" si="98"/>
        <v>18</v>
      </c>
      <c r="AJ344" s="5">
        <f t="shared" si="99"/>
        <v>18</v>
      </c>
      <c r="AK344" s="5">
        <f t="shared" si="100"/>
        <v>11</v>
      </c>
      <c r="AL344" s="5">
        <f t="shared" si="101"/>
        <v>42</v>
      </c>
      <c r="AM344" s="5">
        <f t="shared" si="102"/>
        <v>47</v>
      </c>
      <c r="AN344" s="5">
        <f t="shared" si="87"/>
        <v>0</v>
      </c>
      <c r="AO344" s="5">
        <f t="shared" si="88"/>
        <v>0</v>
      </c>
      <c r="AP344" s="5">
        <f t="shared" si="89"/>
        <v>0</v>
      </c>
      <c r="AQ344" s="5">
        <f t="shared" si="90"/>
        <v>0</v>
      </c>
    </row>
    <row r="345" spans="1:43" x14ac:dyDescent="0.3">
      <c r="A345" s="71">
        <v>15101</v>
      </c>
      <c r="B345" s="73" t="s">
        <v>18</v>
      </c>
      <c r="C345" s="72">
        <v>5</v>
      </c>
      <c r="D345" s="72">
        <v>9</v>
      </c>
      <c r="E345" s="72">
        <v>17</v>
      </c>
      <c r="F345" s="72">
        <v>0</v>
      </c>
      <c r="G345" s="72">
        <v>6</v>
      </c>
      <c r="H345" s="72">
        <v>6</v>
      </c>
      <c r="I345" s="72">
        <v>1</v>
      </c>
      <c r="J345" s="72">
        <v>1</v>
      </c>
      <c r="K345" s="72">
        <v>2</v>
      </c>
      <c r="L345" s="72">
        <f t="shared" si="95"/>
        <v>22</v>
      </c>
      <c r="M345" s="72">
        <f t="shared" si="96"/>
        <v>25</v>
      </c>
      <c r="N345" s="111">
        <f t="shared" si="97"/>
        <v>0.88</v>
      </c>
      <c r="Q345" s="5">
        <f t="shared" si="91"/>
        <v>0</v>
      </c>
      <c r="R345" s="5">
        <v>15101</v>
      </c>
      <c r="S345" s="5" t="s">
        <v>18</v>
      </c>
      <c r="T345" s="5">
        <v>5</v>
      </c>
      <c r="U345" s="5">
        <v>0</v>
      </c>
      <c r="V345" s="5">
        <v>3</v>
      </c>
      <c r="W345" s="5">
        <v>9</v>
      </c>
      <c r="X345" s="5">
        <v>0</v>
      </c>
      <c r="Y345" s="5">
        <v>0</v>
      </c>
      <c r="Z345" s="5">
        <v>0</v>
      </c>
      <c r="AA345" s="5">
        <v>6</v>
      </c>
      <c r="AB345" s="5">
        <v>1</v>
      </c>
      <c r="AC345" s="5">
        <v>0</v>
      </c>
      <c r="AD345" s="5">
        <v>0</v>
      </c>
      <c r="AE345" s="5">
        <v>1</v>
      </c>
      <c r="AF345" s="5">
        <f t="shared" si="92"/>
        <v>14</v>
      </c>
      <c r="AG345" s="5">
        <f t="shared" si="93"/>
        <v>6</v>
      </c>
      <c r="AH345" s="5">
        <f t="shared" si="94"/>
        <v>2</v>
      </c>
      <c r="AI345" s="5">
        <f t="shared" si="98"/>
        <v>17</v>
      </c>
      <c r="AJ345" s="5">
        <f t="shared" si="99"/>
        <v>6</v>
      </c>
      <c r="AK345" s="5">
        <f t="shared" si="100"/>
        <v>2</v>
      </c>
      <c r="AL345" s="5">
        <f t="shared" si="101"/>
        <v>22</v>
      </c>
      <c r="AM345" s="5">
        <f t="shared" si="102"/>
        <v>25</v>
      </c>
      <c r="AN345" s="5">
        <f t="shared" si="87"/>
        <v>0</v>
      </c>
      <c r="AO345" s="5">
        <f t="shared" si="88"/>
        <v>0</v>
      </c>
      <c r="AP345" s="5">
        <f t="shared" si="89"/>
        <v>0</v>
      </c>
      <c r="AQ345" s="5">
        <f t="shared" si="90"/>
        <v>0</v>
      </c>
    </row>
    <row r="346" spans="1:43" x14ac:dyDescent="0.3">
      <c r="A346" s="71">
        <v>15102</v>
      </c>
      <c r="B346" s="73" t="s">
        <v>8</v>
      </c>
      <c r="C346" s="72">
        <v>3</v>
      </c>
      <c r="D346" s="72">
        <v>5</v>
      </c>
      <c r="E346" s="72">
        <v>17</v>
      </c>
      <c r="F346" s="72">
        <v>0</v>
      </c>
      <c r="G346" s="72">
        <v>2</v>
      </c>
      <c r="H346" s="72">
        <v>2</v>
      </c>
      <c r="I346" s="72">
        <v>0</v>
      </c>
      <c r="J346" s="72">
        <v>2</v>
      </c>
      <c r="K346" s="72">
        <v>3</v>
      </c>
      <c r="L346" s="72">
        <f t="shared" si="95"/>
        <v>12</v>
      </c>
      <c r="M346" s="72">
        <f t="shared" si="96"/>
        <v>22</v>
      </c>
      <c r="N346" s="111">
        <f t="shared" si="97"/>
        <v>0.54545454545454541</v>
      </c>
      <c r="Q346" s="5">
        <f t="shared" si="91"/>
        <v>0</v>
      </c>
      <c r="R346" s="5">
        <v>15102</v>
      </c>
      <c r="S346" s="5" t="s">
        <v>8</v>
      </c>
      <c r="T346" s="5">
        <v>3</v>
      </c>
      <c r="U346" s="5">
        <v>0</v>
      </c>
      <c r="V346" s="5">
        <v>9</v>
      </c>
      <c r="W346" s="5">
        <v>5</v>
      </c>
      <c r="X346" s="5">
        <v>0</v>
      </c>
      <c r="Y346" s="5">
        <v>0</v>
      </c>
      <c r="Z346" s="5">
        <v>0</v>
      </c>
      <c r="AA346" s="5">
        <v>2</v>
      </c>
      <c r="AB346" s="5">
        <v>0</v>
      </c>
      <c r="AC346" s="5">
        <v>0</v>
      </c>
      <c r="AD346" s="5">
        <v>1</v>
      </c>
      <c r="AE346" s="5">
        <v>2</v>
      </c>
      <c r="AF346" s="5">
        <f t="shared" si="92"/>
        <v>8</v>
      </c>
      <c r="AG346" s="5">
        <f t="shared" si="93"/>
        <v>2</v>
      </c>
      <c r="AH346" s="5">
        <f t="shared" si="94"/>
        <v>2</v>
      </c>
      <c r="AI346" s="5">
        <f t="shared" si="98"/>
        <v>17</v>
      </c>
      <c r="AJ346" s="5">
        <f t="shared" si="99"/>
        <v>2</v>
      </c>
      <c r="AK346" s="5">
        <f t="shared" si="100"/>
        <v>3</v>
      </c>
      <c r="AL346" s="5">
        <f t="shared" si="101"/>
        <v>12</v>
      </c>
      <c r="AM346" s="5">
        <f t="shared" si="102"/>
        <v>22</v>
      </c>
      <c r="AN346" s="5">
        <f t="shared" si="87"/>
        <v>0</v>
      </c>
      <c r="AO346" s="5">
        <f t="shared" si="88"/>
        <v>0</v>
      </c>
      <c r="AP346" s="5">
        <f t="shared" si="89"/>
        <v>0</v>
      </c>
      <c r="AQ346" s="5">
        <f t="shared" si="90"/>
        <v>0</v>
      </c>
    </row>
    <row r="347" spans="1:43" x14ac:dyDescent="0.3">
      <c r="A347" s="71">
        <v>15201</v>
      </c>
      <c r="B347" s="72" t="s">
        <v>47</v>
      </c>
      <c r="C347" s="72">
        <v>2</v>
      </c>
      <c r="D347" s="72">
        <v>4</v>
      </c>
      <c r="E347" s="72">
        <v>12</v>
      </c>
      <c r="F347" s="72">
        <v>3</v>
      </c>
      <c r="G347" s="72">
        <v>2</v>
      </c>
      <c r="H347" s="72">
        <v>5</v>
      </c>
      <c r="I347" s="72">
        <v>1</v>
      </c>
      <c r="J347" s="72">
        <v>3</v>
      </c>
      <c r="K347" s="72">
        <v>4</v>
      </c>
      <c r="L347" s="72">
        <f t="shared" si="95"/>
        <v>15</v>
      </c>
      <c r="M347" s="72">
        <f t="shared" si="96"/>
        <v>21</v>
      </c>
      <c r="N347" s="111">
        <f t="shared" si="97"/>
        <v>0.7142857142857143</v>
      </c>
      <c r="Q347" s="5">
        <f t="shared" si="91"/>
        <v>0</v>
      </c>
      <c r="R347" s="5">
        <v>15201</v>
      </c>
      <c r="S347" s="5" t="s">
        <v>47</v>
      </c>
      <c r="T347" s="5">
        <v>2</v>
      </c>
      <c r="U347" s="5">
        <v>0</v>
      </c>
      <c r="V347" s="5">
        <v>6</v>
      </c>
      <c r="W347" s="5">
        <v>4</v>
      </c>
      <c r="X347" s="5">
        <v>3</v>
      </c>
      <c r="Y347" s="5">
        <v>0</v>
      </c>
      <c r="Z347" s="5">
        <v>0</v>
      </c>
      <c r="AA347" s="5">
        <v>2</v>
      </c>
      <c r="AB347" s="5">
        <v>1</v>
      </c>
      <c r="AC347" s="5">
        <v>0</v>
      </c>
      <c r="AD347" s="5">
        <v>0</v>
      </c>
      <c r="AE347" s="5">
        <v>3</v>
      </c>
      <c r="AF347" s="5">
        <f t="shared" si="92"/>
        <v>6</v>
      </c>
      <c r="AG347" s="5">
        <f t="shared" si="93"/>
        <v>5</v>
      </c>
      <c r="AH347" s="5">
        <f t="shared" si="94"/>
        <v>4</v>
      </c>
      <c r="AI347" s="5">
        <f t="shared" si="98"/>
        <v>12</v>
      </c>
      <c r="AJ347" s="5">
        <f t="shared" si="99"/>
        <v>5</v>
      </c>
      <c r="AK347" s="5">
        <f t="shared" si="100"/>
        <v>4</v>
      </c>
      <c r="AL347" s="5">
        <f t="shared" si="101"/>
        <v>15</v>
      </c>
      <c r="AM347" s="5">
        <f t="shared" si="102"/>
        <v>21</v>
      </c>
      <c r="AN347" s="5">
        <f t="shared" si="87"/>
        <v>0</v>
      </c>
      <c r="AO347" s="5">
        <f t="shared" si="88"/>
        <v>0</v>
      </c>
      <c r="AP347" s="5">
        <f t="shared" si="89"/>
        <v>0</v>
      </c>
      <c r="AQ347" s="5">
        <f t="shared" si="90"/>
        <v>0</v>
      </c>
    </row>
    <row r="348" spans="1:43" x14ac:dyDescent="0.3">
      <c r="A348" s="71">
        <v>15202</v>
      </c>
      <c r="B348" s="73" t="s">
        <v>344</v>
      </c>
      <c r="C348" s="72">
        <v>5</v>
      </c>
      <c r="D348" s="72">
        <v>4</v>
      </c>
      <c r="E348" s="72">
        <v>19</v>
      </c>
      <c r="F348" s="72">
        <v>1</v>
      </c>
      <c r="G348" s="72">
        <v>2</v>
      </c>
      <c r="H348" s="72">
        <v>6</v>
      </c>
      <c r="I348" s="72">
        <v>1</v>
      </c>
      <c r="J348" s="72">
        <v>2</v>
      </c>
      <c r="K348" s="72">
        <v>5</v>
      </c>
      <c r="L348" s="72">
        <f t="shared" si="95"/>
        <v>15</v>
      </c>
      <c r="M348" s="72">
        <f t="shared" si="96"/>
        <v>30</v>
      </c>
      <c r="N348" s="111">
        <f t="shared" si="97"/>
        <v>0.5</v>
      </c>
      <c r="Q348" s="5">
        <f t="shared" si="91"/>
        <v>0</v>
      </c>
      <c r="R348" s="5">
        <v>15202</v>
      </c>
      <c r="S348" s="5" t="s">
        <v>344</v>
      </c>
      <c r="T348" s="5">
        <v>5</v>
      </c>
      <c r="U348" s="5">
        <v>0</v>
      </c>
      <c r="V348" s="5">
        <v>10</v>
      </c>
      <c r="W348" s="5">
        <v>4</v>
      </c>
      <c r="X348" s="5">
        <v>1</v>
      </c>
      <c r="Y348" s="5">
        <v>0</v>
      </c>
      <c r="Z348" s="5">
        <v>3</v>
      </c>
      <c r="AA348" s="5">
        <v>2</v>
      </c>
      <c r="AB348" s="5">
        <v>1</v>
      </c>
      <c r="AC348" s="5">
        <v>0</v>
      </c>
      <c r="AD348" s="5">
        <v>2</v>
      </c>
      <c r="AE348" s="5">
        <v>2</v>
      </c>
      <c r="AF348" s="5">
        <f t="shared" si="92"/>
        <v>9</v>
      </c>
      <c r="AG348" s="5">
        <f t="shared" si="93"/>
        <v>3</v>
      </c>
      <c r="AH348" s="5">
        <f t="shared" si="94"/>
        <v>3</v>
      </c>
      <c r="AI348" s="5">
        <f t="shared" si="98"/>
        <v>19</v>
      </c>
      <c r="AJ348" s="5">
        <f t="shared" si="99"/>
        <v>6</v>
      </c>
      <c r="AK348" s="5">
        <f t="shared" si="100"/>
        <v>5</v>
      </c>
      <c r="AL348" s="5">
        <f t="shared" si="101"/>
        <v>15</v>
      </c>
      <c r="AM348" s="5">
        <f t="shared" si="102"/>
        <v>30</v>
      </c>
      <c r="AN348" s="5">
        <f t="shared" si="87"/>
        <v>0</v>
      </c>
      <c r="AO348" s="5">
        <f t="shared" si="88"/>
        <v>0</v>
      </c>
      <c r="AP348" s="5">
        <f t="shared" si="89"/>
        <v>0</v>
      </c>
      <c r="AQ348" s="5">
        <f t="shared" si="90"/>
        <v>0</v>
      </c>
    </row>
    <row r="349" spans="1:43" x14ac:dyDescent="0.3">
      <c r="B349" s="6"/>
      <c r="D349" s="7"/>
    </row>
    <row r="350" spans="1:43" x14ac:dyDescent="0.3">
      <c r="B350" s="6"/>
      <c r="D350" s="7"/>
    </row>
    <row r="351" spans="1:43" x14ac:dyDescent="0.3">
      <c r="B351" s="6"/>
    </row>
    <row r="353" spans="1:2" ht="78" customHeight="1" x14ac:dyDescent="0.3">
      <c r="A353" s="87" t="s">
        <v>503</v>
      </c>
      <c r="B353" s="76" t="s">
        <v>506</v>
      </c>
    </row>
    <row r="354" spans="1:2" x14ac:dyDescent="0.3">
      <c r="A354" s="73" t="s">
        <v>340</v>
      </c>
      <c r="B354" s="86">
        <v>1</v>
      </c>
    </row>
    <row r="355" spans="1:2" x14ac:dyDescent="0.3">
      <c r="A355" s="73" t="s">
        <v>206</v>
      </c>
      <c r="B355" s="86">
        <v>1</v>
      </c>
    </row>
    <row r="356" spans="1:2" x14ac:dyDescent="0.3">
      <c r="A356" s="73" t="s">
        <v>267</v>
      </c>
      <c r="B356" s="86">
        <v>1</v>
      </c>
    </row>
  </sheetData>
  <sortState ref="R4:AE345">
    <sortCondition ref="R4:R345"/>
  </sortState>
  <mergeCells count="3">
    <mergeCell ref="C2:E2"/>
    <mergeCell ref="F2:H2"/>
    <mergeCell ref="I2:K2"/>
  </mergeCells>
  <phoneticPr fontId="5" type="noConversion"/>
  <conditionalFormatting sqref="Q4:Q348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Síntesis Resultados</vt:lpstr>
      <vt:lpstr>Agrupaciones y Códigos Comunas</vt:lpstr>
      <vt:lpstr>Coeficientes FCM</vt:lpstr>
      <vt:lpstr>Montos por Agrupación</vt:lpstr>
      <vt:lpstr>Numero de patentes</vt:lpstr>
      <vt:lpstr>Ing de Gestión vs Gast Interno</vt:lpstr>
      <vt:lpstr>Reportabilidad CGR</vt:lpstr>
      <vt:lpstr>Deuda Previsional</vt:lpstr>
      <vt:lpstr>Proyectos</vt:lpstr>
      <vt:lpstr>'Montos por Agrupación'!Área_de_impresión</vt:lpstr>
      <vt:lpstr>'Síntesis Resultados'!Área_de_impresión</vt:lpstr>
      <vt:lpstr>PorGrp_1</vt:lpstr>
      <vt:lpstr>PorGrp_2</vt:lpstr>
      <vt:lpstr>PorGrp_3</vt:lpstr>
      <vt:lpstr>PorGrp_4</vt:lpstr>
      <vt:lpstr>PorGrp_5</vt:lpstr>
      <vt:lpstr>'Síntesis Resultados'!Títulos_a_imprimir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ptorresv</dc:creator>
  <cp:lastModifiedBy>Carolina Salas Riffo</cp:lastModifiedBy>
  <cp:lastPrinted>2013-05-15T13:17:46Z</cp:lastPrinted>
  <dcterms:created xsi:type="dcterms:W3CDTF">2012-01-20T15:01:38Z</dcterms:created>
  <dcterms:modified xsi:type="dcterms:W3CDTF">2016-07-05T21:47:17Z</dcterms:modified>
</cp:coreProperties>
</file>